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Z_Historia" sheetId="1" state="visible" r:id="rId2"/>
    <sheet name="Z_Wlasciwosci" sheetId="2" state="visible" r:id="rId3"/>
    <sheet name="Z_WlasciwosciBiologiczne" sheetId="3" state="visible" r:id="rId4"/>
    <sheet name="Z_ReakcjeChemiczne" sheetId="4" state="visible" r:id="rId5"/>
    <sheet name="Z_WzorStrukturalny" sheetId="5" state="visible" r:id="rId6"/>
    <sheet name="Z_Zastosowanie" sheetId="6" state="visible" r:id="rId7"/>
    <sheet name="Z_Otrzymywanie" sheetId="7" state="visible" r:id="rId8"/>
    <sheet name="Ciekawostki" sheetId="8" state="visible" r:id="rId9"/>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<sst xmlns="http://schemas.openxmlformats.org/spreadsheetml/2006/main" count="168" uniqueCount="71">
  <si>
    <t xml:space="preserve">Key</t>
  </si>
  <si>
    <t xml:space="preserve">Polish (Poland)(pl-PL)</t>
  </si>
  <si>
    <t xml:space="preserve">English (United Kingdom)(en-GB)</t>
  </si>
  <si>
    <t xml:space="preserve">woda</t>
  </si>
  <si>
    <t xml:space="preserve">Woda znana jest od zarania dziejów jako kluczowy element życia. W XVIII wieku Antoine Lavoisier i Henry Cavendish wykazali, że woda to związek wodoru i tlenu, co zakończyło wcześniejsze przekonania o wodzie jako pierwiastku.</t>
  </si>
  <si>
    <t xml:space="preserve">chlorowodór</t>
  </si>
  <si>
    <t xml:space="preserve">Chlorowodór był znany już w czasach alchemicznych. Po raz pierwszy został opisany w XIII wieku przez Jabira ibn Hayyana (Gebera) jako produkt uboczny podczas syntezy chlorków. W XVIII wieku Joseph Priestley i Carl Wilhelm Scheele szczegółowo opisali jego właściwości.</t>
  </si>
  <si>
    <t xml:space="preserve">cukier</t>
  </si>
  <si>
    <t xml:space="preserve">Cukier był znany i używany od starożytności. W Indiach już około 3000 lat temu wytwarzano go z trzciny cukrowej. Arabowie rozprzestrzenili wiedzę o cukrze do Europy w średniowieczu, a od XVII wieku stał się powszechnym towarem dzięki handlowi i uprawie trzciny cukrowej na plantacjach. W XIX wieku zaczęto pozyskiwać cukier z buraków cukrowych.</t>
  </si>
  <si>
    <t xml:space="preserve">kwas_stearynowy</t>
  </si>
  <si>
    <t xml:space="preserve">Kwas stearynowy został po raz pierwszy wyizolowany w XVIII wieku przez chemików badających tłuszcze zwierzęce. Jego nazwa pochodzi od greckiego słowa "stear," oznaczającego łój. Obecnie jest szeroko stosowany w przemyśle chemicznym i kosmetycznym.</t>
  </si>
  <si>
    <t xml:space="preserve">wodorotlenek_sodu</t>
  </si>
  <si>
    <t xml:space="preserve">Wodorotlenek sodu, znany również jako soda kaustyczna, był stosowany już w starożytności do produkcji mydła i oczyszczania tkanin. Współczesna metoda jego produkcji została opracowana w XIX wieku przez technologię elektrolizy roztworu chlorku sodu.</t>
  </si>
  <si>
    <t xml:space="preserve">kwas_siarkowy</t>
  </si>
  <si>
    <t xml:space="preserve">Kwas siarkowy był znany już w średniowieczu, kiedy alchemicy uzyskiwali go przez spalanie siarki w obecności saletry i rozpuszczanie produktów w wodzie. W XVIII wieku rozwój procesu kontaktowego umożliwił masową produkcję kwasu siarkowego, co zrewolucjonizowało przemysł chemiczny.</t>
  </si>
  <si>
    <t xml:space="preserve">dwutlenek_węgla</t>
  </si>
  <si>
    <t xml:space="preserve">Dwutlenek węgla został odkryty w XVII wieku przez flamandzkiego chemika Jana Baptystę van Helmonta, który zauważył gaz wydzielający się podczas spalania węgla i fermentacji. W XVIII wieku Joseph Black zidentyfikował CO₂ jako osobny gaz i nazwał go „powietrzem stałym” (fixed air).</t>
  </si>
  <si>
    <t xml:space="preserve">kwas_fosforowy</t>
  </si>
  <si>
    <t xml:space="preserve">Kwas fosforowy został po raz pierwszy uzyskany w XVIII wieku przez niemieckiego chemika Johannesa Kunckela, który otrzymał go poprzez spalanie fosforu i rozpuszczenie powstałych produktów w wodzie. Obecnie kwas fosforowy jest szeroko stosowany i produkowany na skalę przemysłową.</t>
  </si>
  <si>
    <t xml:space="preserve">wodór</t>
  </si>
  <si>
    <t xml:space="preserve">Wodór został po raz pierwszy wyizolowany w 1766 roku przez Henry'ego Cavendisha, który zauważył, że gaz wydzielający się podczas reakcji metali z kwasami jest łatwopalny. Antoine Lavoisier w 1783 roku nazwał go "wodór" (z greckiego "hydro" – woda i "genes" – tworzący), odkrywając, że jest głównym składnikiem wody.</t>
  </si>
  <si>
    <t xml:space="preserve">&lt;b&gt;Wzór chemiczny&lt;/b&gt;: H₂O;
&lt;b&gt;Masa cząsteczkowa&lt;/b&gt;: 18,02 u;
Bezbarwna ciecz w warunkach normalnych, bez zapachu i smaku.;
Wysokie napięcie powierzchniowe, duża pojemność cieplna i zdolność rozpuszczania wielu substancji (uniwersalny rozpuszczalnik).;
Zamarza w 0°C, wrze w 100°C (w standardowym ciśnieniu 1 atm).;</t>
  </si>
  <si>
    <t xml:space="preserve">&lt;b&gt;Wzór chemiczny&lt;b&gt;: HCl;
&lt;b&gt;Stan skupienia&lt;/b&gt;: Bezbarwny gaz w warunkach normalnych.;
&lt;b&gt;Zapach&lt;/b&gt;: Ostry, drażniący.;
&lt;b&gt;Rozpuszczalność&lt;/b&gt;: Bardzo dobrze rozpuszcza się w wodzie, tworząc roztwór znany jako kwas solny.;
&lt;b&gt;Masa cząsteczkowa&lt;/b&gt;: 36,46 u.;
&lt;b&gt;Temperatura topnienia&lt;/b&gt;: -114,2°C.;
&lt;b&gt;Temperatura wrzenia&lt;/b&gt;: -85,05°C.;</t>
  </si>
  <si>
    <t xml:space="preserve">&lt;b&gt;Wzór chemiczny&lt;/b&gt;: C₁₂H₂₂O₁₁;
&lt;b&gt;Stan skupienia&lt;/b&gt;: Stały, w postaci białych kryształków.;
&lt;b&gt;Smak&lt;/b&gt;: Słodki.;
&lt;b&gt;Rozpuszczalność&lt;/b&gt;: Bardzo dobrze rozpuszcza się w wodzie, tworząc roztwory o wysokiej lepkości.;
&lt;b&gt;Temperatura topnienia&lt;/b&gt;: 186°C (ulega karmelizacji).;
&lt;b&gt;Inne właściwości&lt;/b&gt;: Cukier jest związkiem organicznym należącym do grupy węglowodanów (dwucukrów).;</t>
  </si>
  <si>
    <t xml:space="preserve">&lt;b&gt;Wzór chemiczny&lt;/b&gt;: C₁₇H₃₅COOH;
&lt;b&gt;Stan skupienia&lt;/b&gt;: Ciało stałe, białe kryształy lub woskowata substancja.;
&lt;b&gt;Temperatura topnienia&lt;/b&gt;: Około 69-70°C.;
&lt;b&gt;Rozpuszczalność&lt;/b&gt;: Nierozpuszczalny w wodzie, dobrze rozpuszczalny w alkoholach i eterach.;
&lt;b&gt;Zapach i smak&lt;/b&gt;: Bez zapachu lub o delikatnym tłuszczowym zapachu.;
Jest kwasem nasyconym, zawierającym długą prostą łańcuchową grupę węglowodorową.;
Stabilny chemicznie w warunkach normalnych.;</t>
  </si>
  <si>
    <t xml:space="preserve">&lt;b&gt;Wzór chemiczny&lt;/b&gt;: NaOH;
&lt;b&gt;Stan skupienia&lt;/b&gt;: Stały, w postaci białych granulek, płatków lub proszku.;
&lt;b&gt;Rozpuszczalność&lt;/b&gt;: Bardzo dobrze rozpuszczalny w wodzie, tworząc silnie zasadowy roztwór (silna egzotermiczna reakcja z wodą).;
&lt;b&gt;Temperatura topnienia&lt;/b&gt;: 318°C.;
&lt;b&gt;Temperatura wrzenia&lt;/b&gt;: 1,388°C.;
Silnie higroskopijny (chłonie wodę z powietrza).;
Reaguje z dwutlenkiem węgla z powietrza, tworząc węglan sodu (Na₂CO₃).;</t>
  </si>
  <si>
    <t xml:space="preserve">&lt;b&gt;Wzór chemiczny&lt;/b&gt;: H₂SO₄;
&lt;b&gt;Stan skupienia&lt;/b&gt;: Ciecz, bezbarwna i oleista.;
&lt;b&gt;Gęstość&lt;/b&gt;: 1,84 g/cm³ (stężony kwas siarkowy).;
&lt;b&gt;Temperatura topnienia&lt;/b&gt;: 10,31°C.;
&lt;b&gt;Temperatura wrzenia&lt;/b&gt;: 337°C.;
&lt;b&gt;Higroskopijność&lt;/b&gt;: Bardzo silnie pochłania wodę z powietrza.;
&lt;b&gt;Mieszalność z wodą&lt;/b&gt;: Dobrze miesza się z wodą, jednak proces należy przeprowadzać ostrożnie, ponieważ reakcja jest silnie egzotermiczna (nigdy nie wlewa się wody do kwasu, zawsze kwas do wody).;</t>
  </si>
  <si>
    <t xml:space="preserve">&lt;b&gt;Wzór chemiczny&lt;/b&gt;: CO₂
&lt;b&gt;Stan skupienia&lt;/b&gt;: W warunkach normalnych jest bezbarwnym gazem.
&lt;b&gt;Temperatura topnienia&lt;/b&gt;: -78,5°C (przy sublimacji).
&lt;b&gt;Temperatura wrzenia&lt;/b&gt;: Nie występuje w normalnym ciśnieniu atmosferycznym (sublimuje bezpośrednio z ciała stałego do gazu).
&lt;b&gt;Gęstość&lt;/b&gt;: 1,98 kg/m³ (w stanie gazowym, w warunkach standardowych).
&lt;b&gt;Rozpuszczalność&lt;/b&gt;: Dobrze rozpuszcza się w wodzie, tworząc kwas węglowy (H₂CO₃).
&lt;b&gt;Zapach&lt;/b&gt;: Bez zapachu.
Gaz niepalny.
Jest cięższy od powietrza, więc gromadzi się przy ziemi w zamkniętych przestrzeniach.</t>
  </si>
  <si>
    <t xml:space="preserve">&lt;b&gt;Wzór chemiczny&lt;/b&gt;: H₃PO₄
&lt;b&gt;Stan skupienia&lt;/b&gt;: Ciało stałe w czystej postaci (białe kryształy) lub lepki, bezbarwny roztwór wodny.
&lt;b&gt;Temperatura topnienia&lt;/b&gt;: 42°C (czysty kwas fosforowy).
&lt;b&gt;Rozpuszczalność&lt;/b&gt;: Bardzo dobrze rozpuszcza się w wodzie.
&lt;b&gt;Smak&lt;/b&gt;: Kwas o lekko kwaśnym smaku.
Kwas średniej mocy, dobrze dysocjuje w wodzie, uwalniając jony H⁺.
Jest bezpieczniejszy w użyciu niż inne silne kwasy, takie jak kwas siarkowy czy azotowy.</t>
  </si>
  <si>
    <t xml:space="preserve">&lt;b&gt;Wzór chemiczny&lt;/b&gt;: H₂;
&lt;b&gt;Stan skupienia&lt;/b&gt;: Gaz w warunkach normalnych.;
&lt;b&gt;Temperatura topnienia&lt;/b&gt;: -259,2°C.;
&lt;b&gt;Temperatura wrzenia&lt;/b&gt;: -252,9°C.;
&lt;b&gt;Gęstość&lt;/b&gt;: 0,08988 g/L (w stanie gazowym, w warunkach normalnych).;
&lt;b&gt;Zapach i smak&lt;/b&gt;: Bezbarwny, bez zapachu i smaku.;
Najlżejszy pierwiastek chemiczny.;
Bardzo łatwopalny, tworzy mieszaniny wybuchowe z tlenem (gaz piorunujący).;
Wodór występuje w postaci dwóch odmian: ortowodoru i parawodoru, różniących się spinami jąder atomowych.;</t>
  </si>
  <si>
    <t xml:space="preserve">Woda stanowi ok. 60–70% masy ciała człowieka i jest niezbędna do życia. Bierze udział w procesach metabolicznych, transporcie substancji i regulacji temperatury organizmu.</t>
  </si>
  <si>
    <t xml:space="preserve">Chlorowodór w postaci gazowej jest toksyczny i działa drażniąco na drogi oddechowe.;
W organizmach żywych kwas solny (HCl rozpuszczony w wodzie) występuje w żołądku, gdzie pełni funkcję w trawieniu białek oraz ochronie przed patogenami.;</t>
  </si>
  <si>
    <t xml:space="preserve">Sacharoza jest źródłem energii dla organizmów. W organizmie człowieka ulega enzymatycznemu rozkładowi do glukozy i fruktozy.;
Nadmiar spożycia może prowadzić do problemów zdrowotnych, takich jak otyłość, próchnica czy cukrzyca typu 2.;</t>
  </si>
  <si>
    <t xml:space="preserve">Znaczenie biologiczne:
Kwas stearynowy jest jednym z głównych składników tłuszczów zwierzęcych i roślinnych. W organizmach służy jako źródło energii oraz materiał budulcowy dla błon komórkowych.;
Bezpieczeństwo:
Uważany za substancję nietoksyczną, jest bezpieczny w zastosowaniach kosmetycznych i spożywczych.;</t>
  </si>
  <si>
    <t xml:space="preserve">Silnie żrący, powoduje oparzenia skóry, błon śluzowych i oczu.;
W wysokich stężeniach jest toksyczny dla organizmów żywych.;
W małych ilościach i odpowiednich warunkach może być stosowany w przemyśle spożywczym (np. w obróbce chemicznej żywności).;</t>
  </si>
  <si>
    <t xml:space="preserve">Silnie żrący, powoduje ciężkie oparzenia skóry i błon śluzowych.;
Kontakt z parami kwasu siarkowego może prowadzić do podrażnienia układu oddechowego.;
W środowisku naturalnym kwas siarkowy występuje w postaci kwaśnych deszczów, które mają negatywny wpływ na ekosystemy.;</t>
  </si>
  <si>
    <t xml:space="preserve">Organizmy żywe: CO₂ jest produktem ubocznym oddychania komórkowego u zwierząt i roślin. Jest również wykorzystywany przez rośliny w procesie fotosyntezy, w którym przekształcają go w tlen i związki organiczne.;
Wpływ na zdrowie: W wysokich stężeniach może powodować duszność i utratę przytomności.;
Wpływ na środowisko: Główny gaz cieplarniany, przyczyniający się do globalnego ocieplenia.;</t>
  </si>
  <si>
    <t xml:space="preserve">Znaczenie biologiczne:
Kwas fosforowy i jego pochodne (np. fosforany) są kluczowe dla organizmów żywych, m.in. w tworzeniu ATP (adenozynotrifosforanu), DNA i RNA.;
Bezpieczeństwo:
W małych ilościach nieszkodliwy dla zdrowia (stosowany w przemyśle spożywczym). W dużych stężeniach żrący i niebezpieczny dla skóry, oczu i błon śluzowych.;</t>
  </si>
  <si>
    <t xml:space="preserve">Znaczenie biologiczne:
Wodór jest kluczowym składnikiem wody i wielu związków organicznych. Odgrywa rolę w procesach metabolicznych, takich jak transport elektronów w mitochondriach.;
Bezpieczeństwo:
Gaz w czystej postaci nie jest toksyczny, ale może wypierać tlen, co grozi uduszeniem w zamkniętych przestrzeniach.;</t>
  </si>
  <si>
    <t xml:space="preserve">Dysocjuje częściowo na jony H⁺ i OH⁻ (H₂O ⇌ H⁺ + OH⁻).;
Reaguje z metalami aktywnymi (np. Na, K), tworząc wodorotlenki i wydzielając wodór.;
Uczestniczy w reakcjach hydrolizy, np. hydrolizie soli.;
Ulega elektrolizie, dając wodór i tlen (2H₂O → 2H₂ + O₂).;</t>
  </si>
  <si>
    <t xml:space="preserve">Reaguje z wodą, tworząc kwas solny:
HCl(g)+H₂O(l)→H₃O⁺(aq)+Cl⁻(aq);
Reaguje z zasadami, tworząc sole:
HCl+NaOH→NaCl+H₂O;
Reaguje z metalami aktywnymi, np.:
2HCl+Zn→ZnCl₂+H₂;
Reaguje z tlenkami metali, np.:
2HCl+CuO→CuCl₂+H₂O;</t>
  </si>
  <si>
    <t xml:space="preserve">Pod wpływem enzymów (np. inwertazy) lub kwasów sacharoza ulega hydrolizie:
C₁₂H₂₂O₁₁+H₂O→C₆H₁₂O₆ (glukoza)+C₆H₁₂O₆ (fruktoza);
Ulega karmelizacji w wysokiej temperaturze, co jest wykorzystywane w przemyśle spożywczym.;
Reaguje z silnymi utleniaczami, np. kwasem azotowym, prowadząc do powstania kwasów organicznych.;</t>
  </si>
  <si>
    <t xml:space="preserve">Z zasadami (tworzenie soli – stearynianów):
C₁₇H₃₅COOH+NaOH→C₁₇H₃₅COONa+H₂O
Powstaje stearynian sodu, główny składnik mydeł.;
Esterfikacja:
Reakcja z alkoholami, np. metanolem, prowadzi do powstania estrów:
C₁₇H₃₅COOH+CH₃OH→C₁₇H₃₅COOCH₃+H₂O;
Utlenianie:
W obecności silnych utleniaczy (np. KMnO₄) może ulec utlenieniu, tworząc mniejsze kwasy karboksylowe.;</t>
  </si>
  <si>
    <t xml:space="preserve">Rozpuszczanie w wodzie:
NaOH (s)→Na⁺ (aq)+OH⁻ (aq);
Reakcja z kwasami (neutralizacja):
NaOH+HCl→NaCl+H₂O;
Reakcja z tlenkami kwasowymi:
2NaOH+CO₂→Na₂CO₃+H₂O;
Reakcja z metalami, np. glinem, w obecności wody:
2Al+2NaOH+6H₂O→2Na[Al(OH)₄]+3H₂;</t>
  </si>
  <si>
    <t xml:space="preserve">Z metalami:
Zn+H₂SO₄→ZnSO₄+H₂↑;
Z zasadami (reakcja zobojętniania):
H₂SO₄+2NaOH→Na₂SO₄+2H₂O;
Z wodą: Silnie egzotermiczna reakcja, dlatego należy dodawać kwas do wody, a nie odwrotnie.;
Z węglanami:
CaCO₃+H₂SO₄→CaSO₄+CO₂↑+H₂O;
Jako utleniacz:
Stężony kwas siarkowy utlenia niektóre metale, np.:
Cu+2H₂SO₄(stężony)→CuSO₄+SO₂↑+2H₂O;</t>
  </si>
  <si>
    <t xml:space="preserve">Reakcja z wodą:
CO₂+H₂O⇌H₂CO₃
Powstaje kwas węglowy, który w wodzie dysocjuje na jony wodorowęglanowe i wodorowe.;
Reakcja z zasadami:
CO₂+2NaOH→Na₂CO₃+H₂O
Lub:
CO₂+NaOH→NaHCO₃;
Reakcja z magnezem:
2Mg+CO₂→2MgO+C
Sublimacja: W warunkach normalnych CO₂ przechodzi bezpośrednio z ciała stałego (suchy lód) do gazu.;</t>
  </si>
  <si>
    <t xml:space="preserve">Z zasadami (tworzenie fosforanów):
H₃PO₄+NaOH→NaH₂PO₄+H₂O
H₃PO₄+2NaOH→Na₂HPO₄+2H₂O
H₃PO₄+3NaOH→Na₃PO₄+3H₂O;
Odwodnienie:
Po podgrzaniu kwas fosforowy traci wodę, tworząc związki takie jak kwas pirofosforowy (H₄P₂O₇) lub kwas metafosforowy (HPO₃).;
Reakcje z metalami:
Kwas fosforowy reaguje z aktywnymi metalami, tworząc fosforany i wodór:
2Al+2H₃PO₄→2AlPO₄+3H₂↑;</t>
  </si>
  <si>
    <t xml:space="preserve">Reakcja spalania:
2H₂+O₂→2H₂O+energia
Powstaje woda, a reakcja jest silnie egzotermiczna.;
Reakcje z metalami:
2Na+H₂→2NaH
Powstają wodorki metali.;
Reakcje z niemetalami:
Z chlorem:
H₂+Cl₂→2HCl
Z siarką:
H₂+S→H₂S;
Synteza amoniaku:
N₂+3H₂→2NH₃
(w obecności katalizatora i wysokiego ciśnienia, reakcja Habera-Boscha).;</t>
  </si>
  <si>
    <t xml:space="preserve">Woda składa się z jednego atomu tlenu (O) oraz dwóch atomów wodoru (H). Rysowanie wzoru strukturalnego zaczynamy od napisania symbolu tlenu w środku, a następnie po jego lewej i prawej stronie umieszczamy symbole wodoru.;
&lt;b&gt;Wyjaśnienie liczby wiązań&lt;/b&gt;:
Atom tlenu ma wartościowość IV, co oznacza, że w swojej powłoce walencyjnej posiada 6 elektronów i potrzebuje 2 dodatkowych elektronów, aby osiągnąć stabilną konfigurację (oktetu). Woda tworzy dwa wiązania kowalencyjne z atomami wodoru.
Każdy atom wodoru (wartościowość I) dostarcza jeden elektron, tworząc z tlenem wspólne pary elektronowe.;
&lt;b&gt;Liczba par elektronowych&lt;/b&gt;:
Atom tlenu w cząsteczce wody ma:
2 pary wiążące (tworzące wiązania z atomami wodoru).
2 pary wolne (nie uczestniczące w wiązaniach, ale wpływające na kształt cząsteczki).;
&lt;b&gt;Kształt cząsteczki&lt;/b&gt;:
Dzięki obecności dwóch wolnych par elektronowych oraz dwóch wiązań, cząsteczka wody ma strukturę kątową z kątem wiązania około 104,5°.;
</t>
  </si>
  <si>
    <t xml:space="preserve">Zaczynamy od zapisania symbolu wodoru (H) z lewej strony oraz symbolu chloru (Cl) z prawej strony. Między tymi symbolami rysujemy jedną kreskę, która symbolizuje pojedyncze wiązanie kowalencyjne.;
Ze wzoru sumarycznego HCl odczytujemy, że cząsteczka składa się z jednego atomu wodoru (H) i jednego atomu chloru (Cl).
Wodór (H): Ma jeden elektron walencyjny i tworzy jedno wiązanie.
Chlor (Cl): Ma siedem elektronów walencyjnych i dąży do uzupełnienia oktetu poprzez jedno wiązanie.;
Oba atomy dzielą się jedną parą elektronów, tworząc wiązanie kowalencyjne pojedyncze. Chlor, jako pierwiastek o większej elektroujemności, przyciąga wspólną parę elektronów mocniej, co nadaje cząsteczce charakter polarny.</t>
  </si>
  <si>
    <t xml:space="preserve">-</t>
  </si>
  <si>
    <t xml:space="preserve">Woda pitna – podstawowy składnik diety.;
Środek chłodzący w przemyśle i elektrowniach.;
Rozpuszczalnik w laboratoriach i przemyśle chemicznym.;
Nawadnianie w rolnictwie.;
Nośnik energii w elektrowniach wodnych.;</t>
  </si>
  <si>
    <t xml:space="preserve">W przemyśle chemicznym do produkcji chloru, chlorków, tworzyw sztucznych, barwników i farmaceutyków.;
Kwas solny (roztwór HCl) stosowany jest w oczyszczaniu metali, uzdatnianiu wody oraz w przemyśle spożywczym.;
W laboratoriach jako odczynnik chemiczny.;
W medycynie – w formie rozcieńczonej stosowany w diagnostyce i leczeniu niektórych schorzeń układu trawiennego.;</t>
  </si>
  <si>
    <t xml:space="preserve">Przemysł spożywczy: Sacharoza jest używana jako słodzik, konserwant oraz składnik wypieków, napojów i przetworów.;
Przemysł farmaceutyczny: Stosowana jako nośnik leków i składnik syropów.;
Chemia: Używana do syntezy związków organicznych oraz jako składnik mieszanin odczynnikowych.;
Rolnictwo: W produkcji pasz i dodatków do żywienia zwierząt.;</t>
  </si>
  <si>
    <t xml:space="preserve">Przemysł kosmetyczny:
Składnik kremów, balsamów i mydeł jako substancja nawilżająca i stabilizująca.;
Przemysł spożywczy:
Używany jako dodatek do żywności (E570) oraz w produkcji margaryny.;
Przemysł chemiczny:
Produkcja mydeł, stearynianów metali, świec i smarów.;
Przemysł farmaceutyczny:
Składnik maści i tabletek.;</t>
  </si>
  <si>
    <t xml:space="preserve">Przemysł chemiczny: Produkcja mydeł, detergentów, papieru, barwników, leków.;
Przemysł spożywczy: Regulacja pH, obróbka chemiczna żywności (np. przygotowanie precli).;
Laboratoria: Jako silna zasada w reakcjach chemicznych i analizach.;
Uzdatnianie wody: Regulacja pH w procesach oczyszczania wody.;
Przemysł tekstylny: W procesie produkcji i obróbki tkanin.;</t>
  </si>
  <si>
    <t xml:space="preserve">Przemysł chemiczny: Produkcja nawozów sztucznych (np. siarczan amonu), barwników, detergentów i kwasów organicznych.;
Przemysł petrochemiczny: Proces rafinacji ropy naftowej i produkcja olejów smarowych.;
Akumulatory kwasowo-ołowiowe: Wykorzystywany jako elektrolit.;
Laboratoria chemiczne: Jako silny kwas i czynnik suszący.;
Przemysł tekstylny i papierniczy: W obróbce materiałów i produkcji celulozy.;</t>
  </si>
  <si>
    <t xml:space="preserve">Przemysł spożywczy:
W napojach gazowanych (jako czynnik gazujący).
W produkcji suchych lodów.;
Przemysł chemiczny:
Do produkcji mocznika, metanolu i innych związków chemicznych.;
Medycyna:
W anestezjologii jako składnik gazów oddechowych.;
Gaśnice:
Dwutlenek węgla jest stosowany w gaśnicach jako środek tłumiący płomienie.;
Rolnictwo:
Do wspomagania wzrostu roślin w szklarniach.;
Chłodzenie:
Suchy lód wykorzystywany jest do transportu i przechowywania produktów wymagających niskiej temperatury.;
</t>
  </si>
  <si>
    <t xml:space="preserve">Przemysł spożywczy:
Dodatek do napojów gazowanych jako regulator kwasowości (E338).;
Przemysł chemiczny:
Produkcja nawozów fosforowych, np. fosforanu amonu (NH₄H₂PO₄).;
Medycyna:
Składnik preparatów dentystycznych i leków wspomagających procesy trawienne.;
Przemysł metalurgiczny:
W procesach oczyszczania i pasywacji metali.;
Laboratoria chemiczne:
Stosowany jako odczynnik i katalizator.;</t>
  </si>
  <si>
    <t xml:space="preserve">Przemysł chemiczny:
Produkcja amoniaku (NH₃), metanolu (CH₃OH) i innych związków chemicznych.;
Energetyka:
Wodór jest paliwem alternatywnym w ogniwach paliwowych.;
Przemysł spożywczy:
Utwardzanie tłuszczów (proces uwodornienia).;
Przemysł kosmiczny:
Stosowany jako paliwo rakietowe w postaci ciekłej (LH₂).;
Laboratoria:
Jako gaz ochronny przy spawaniu i w reakcjach chemicznych.;</t>
  </si>
  <si>
    <t xml:space="preserve">Reakcja spalania wodoru w tlenie (2H₂ + O₂ → 2H₂O).;
Woda naturalnie występuje w przyrodzie w rzekach, jeziorach, morzach oraz atmosferze jako para wodna.;</t>
  </si>
  <si>
    <t xml:space="preserve">W reakcji wodoru z chlorem:
H₂+Cl₂→2HCl;
W procesach przemysłowych, jako produkt uboczny przy chlorowaniu związków organicznych.;
W laboratoriach można go otrzymać poprzez reakcję chlorków z kwasami, np.:
NaCl+H₂SO₄→NaHSO₄+HCl;</t>
  </si>
  <si>
    <t xml:space="preserve">Z trzciny cukrowej: Cukier jest ekstrahowany z rozdrobnionej trzciny, a następnie oczyszczany, filtrowany i krystalizowany.;
Z buraków cukrowych: Po ekstrakcji cukru z tartych buraków otrzymuje się syrop, który jest odparowywany i krystalizowany.;</t>
  </si>
  <si>
    <t xml:space="preserve">Naturalne:
Kwas stearynowy pozyskuje się z tłuszczów zwierzęcych (np. łoju) oraz roślinnych (np. oleju palmowego), poprzez proces hydrolizy tłuszczów:
C₃H₅(C₁₇H₃₅COO)₃+3H₂O→C₁₇H₃₅COOH+C₃H₅(OH)₃;
Przemysłowe:
Frakcjonowanie tłuszczów i olejów w celu wyizolowania kwasu stearynowego.;</t>
  </si>
  <si>
    <t xml:space="preserve">Elektroliza roztworu NaCl (solanka):
2NaCl+2H₂O -(elektroliza)→2NaOH+Cl₂+H₂;</t>
  </si>
  <si>
    <t xml:space="preserve">Metoda kontaktowa:
W tej metodzie siarka jest spalana do SO₂, który następnie utlenia się do SO₃ w obecności katalizatora (V₂O₅). SO₃ reaguje z wodą, tworząc H₂SO₄:
S+O₂→SO₂
2SO₂+O₂ -(katalizator)→2SO₃
SO₃+H₂O→H₂SO₄;</t>
  </si>
  <si>
    <t xml:space="preserve">Naturalne źródła:
Procesy oddychania, spalania i fermentacji.;
Laboratoryjne:
Reakcja kwasów z węglanami:
CaCO₃+HCl→CaCl₂+CO₂↑+H₂O;
Przemysłowe:
Podczas spalania paliw kopalnych.
Jako produkt uboczny produkcji amoniaku lub etanolu.;</t>
  </si>
  <si>
    <t xml:space="preserve">Laboratoryjne:
Reakcja fosforu z kwasem azotowym:
P+5HNO₃→H₃PO₄+5NO₂+H₂O;
Przemysłowe:
Przez reakcję kwasu siarkowego z fosforanami wapnia:
Ca₃(PO₄)₂+3H₂SO₄→2H₃PO₄+3CaSO₄↓;</t>
  </si>
  <si>
    <t xml:space="preserve">Laboratoryjne:
Reakcja metali z kwasami:
Zn+2HCl→ZnCl₂+H₂↑
Elektroliza wody:
2H₂O→2H₂+O₂;
Przemysłowe:
Reforming metanu:
CH₄+H₂O→CO+3H₂
Z gazu syntezowego (mieszanina CO i H₂).;</t>
  </si>
  <si>
    <t xml:space="preserve">Kwas stearynowy jest często używany do produkcji świec, nadając im twardość i stabilność.
Jego sole (np. stearynian wapnia) są stosowane jako dodatki do plastiku i gumy w celu poprawienia ich właściwości fizycznych.</t>
  </si>
  <si>
    <t xml:space="preserve">Wodór stanowi około 75% masy wszechświata i jest głównym składnikiem gwiazd.
Wodór jest najpowszechniejszym pierwiastkiem, ale na Ziemi występuje głównie w formie związanej w wodzie i związkach chemicznych.</t>
  </si>
</sst>
</file>

<file path=xl/styles.xml><?xml version="1.0" encoding="utf-8"?>
<styleSheet xmlns="http://schemas.openxmlformats.org/spreadsheetml/2006/main">
  <numFmts count="2">
    <numFmt numFmtId="164" formatCode="General"/>
    <numFmt numFmtId="165" formatCode="General"/>
  </numFmts>
  <fonts count="5">
    <font>
      <sz val="10"/>
      <color rgb="FF000000"/>
      <name val="Arial"/>
      <family val="0"/>
      <charset val="238"/>
    </font>
    <font>
      <sz val="10"/>
      <name val="Arial"/>
      <family val="0"/>
      <charset val="238"/>
    </font>
    <font>
      <sz val="10"/>
      <name val="Arial"/>
      <family val="0"/>
      <charset val="238"/>
    </font>
    <font>
      <sz val="10"/>
      <name val="Arial"/>
      <family val="0"/>
      <charset val="238"/>
    </font>
    <font>
      <sz val="11"/>
      <color rgb="FF000000"/>
      <name val="Arial"/>
      <family val="0"/>
      <charset val="238"/>
    </font>
  </fonts>
  <fills count="4">
    <fill>
      <patternFill patternType="none"/>
    </fill>
    <fill>
      <patternFill patternType="gray125"/>
    </fill>
    <fill>
      <patternFill patternType="solid">
        <fgColor rgb="FF6AA84F"/>
        <bgColor rgb="FF969696"/>
      </patternFill>
    </fill>
    <fill>
      <patternFill patternType="solid">
        <fgColor rgb="FFFF9900"/>
        <bgColor rgb="FFFFCC00"/>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general" vertical="bottom" textRotation="0" wrapText="false" indent="0" shrinkToFit="false"/>
      <protection locked="true" hidden="false"/>
    </xf>
    <xf numFmtId="164" fontId="4" fillId="3" borderId="1" xfId="0" applyFont="true" applyBorder="tru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5" fontId="4" fillId="0" borderId="1"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5" fontId="4" fillId="0" borderId="1" xfId="0" applyFont="true" applyBorder="true" applyAlignment="tru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6AA84F"/>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7"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4.15"/>
    <col collapsed="false" customWidth="true" hidden="false" outlineLevel="0" max="3" min="2" style="0" width="51"/>
  </cols>
  <sheetData>
    <row r="1" customFormat="false" ht="13.8" hidden="false" customHeight="false" outlineLevel="0" collapsed="false">
      <c r="A1" s="1" t="s">
        <v>0</v>
      </c>
      <c r="B1" s="2" t="s">
        <v>1</v>
      </c>
      <c r="C1" s="1" t="s">
        <v>2</v>
      </c>
    </row>
    <row r="2" customFormat="false" ht="61.4" hidden="false" customHeight="false" outlineLevel="0" collapsed="false">
      <c r="A2" s="3" t="s">
        <v>3</v>
      </c>
      <c r="B2" s="3" t="s">
        <v>4</v>
      </c>
      <c r="C2" s="4" t="str">
        <f aca="false">IFERROR(__xludf.dummyfunction("GOOGLETRANSLATE(B2, ""pl"", ""en"")"),"Water has been known since the dawn of time as a key element of life. In the 18th century, Antoine Lavoisier and Henry Cavendish demonstrated that water is a compound of hydrogen and oxygen, ending previous beliefs about water as an element.")</f>
        <v>Water has been known since the dawn of time as a key element of life. In the 18th century, Antoine Lavoisier and Henry Cavendish demonstrated that water is a compound of hydrogen and oxygen, ending previous beliefs about water as an element.</v>
      </c>
    </row>
    <row r="3" customFormat="false" ht="61.4" hidden="false" customHeight="false" outlineLevel="0" collapsed="false">
      <c r="A3" s="3" t="s">
        <v>5</v>
      </c>
      <c r="B3" s="3" t="s">
        <v>6</v>
      </c>
      <c r="C3" s="4" t="str">
        <f aca="false">IFERROR(__xludf.dummyfunction("GOOGLETRANSLATE(B3, ""pl"", ""en"")"),"Hydrogen chloride was known already in alchemical times. It was first described in the 13th century by Jabir ibn Hayyan (Geber) as a by-product during the synthesis of chlorides. In the 18th century, Joseph Priestley and Carl Wilhelm Scheele described its"&amp;" properties in detail.")</f>
        <v>Hydrogen chloride was known already in alchemical times. It was first described in the 13th century by Jabir ibn Hayyan (Geber) as a by-product during the synthesis of chlorides. In the 18th century, Joseph Priestley and Carl Wilhelm Scheele described its properties in detail.</v>
      </c>
    </row>
    <row r="4" customFormat="false" ht="85.5" hidden="false" customHeight="false" outlineLevel="0" collapsed="false">
      <c r="A4" s="3" t="s">
        <v>7</v>
      </c>
      <c r="B4" s="3" t="s">
        <v>8</v>
      </c>
      <c r="C4" s="4" t="str">
        <f aca="false">IFERROR(__xludf.dummyfunction("GOOGLETRANSLATE(B4, ""pl"", ""en"")"),"Sugar has been known and used since ancient times. In India, it was made from sugar cane about 3,000 years ago. Arabs spread the knowledge of sugar to Europe in the Middle Ages, and from the 17th century it became a common commodity through trade and the "&amp;"cultivation of sugar cane on plantations. In the 19th century, sugar began to be obtained from sugar beets.")</f>
        <v>Sugar has been known and used since ancient times. In India, it was made from sugar cane about 3,000 years ago. Arabs spread the knowledge of sugar to Europe in the Middle Ages, and from the 17th century it became a common commodity through trade and the cultivation of sugar cane on plantations. In the 19th century, sugar began to be obtained from sugar beets.</v>
      </c>
    </row>
    <row r="5" customFormat="false" ht="61.4" hidden="false" customHeight="false" outlineLevel="0" collapsed="false">
      <c r="A5" s="3" t="s">
        <v>9</v>
      </c>
      <c r="B5" s="3" t="s">
        <v>10</v>
      </c>
      <c r="C5" s="4" t="str">
        <f aca="false">IFERROR(__xludf.dummyfunction("GOOGLETRANSLATE(B5, ""pl"", ""en"")"),"Stearic acid was first isolated in the 18th century by chemists studying animal fats. Its name comes from the Greek word ""stear"", meaning tallow. Currently, it is widely used in the chemical and cosmetic industries.")</f>
        <v>Stearic acid was first isolated in the 18th century by chemists studying animal fats. Its name comes from the Greek word "stear", meaning tallow. Currently, it is widely used in the chemical and cosmetic industries.</v>
      </c>
    </row>
    <row r="6" customFormat="false" ht="61.4" hidden="false" customHeight="false" outlineLevel="0" collapsed="false">
      <c r="A6" s="3" t="s">
        <v>11</v>
      </c>
      <c r="B6" s="3" t="s">
        <v>12</v>
      </c>
      <c r="C6" s="4" t="str">
        <f aca="false">IFERROR(__xludf.dummyfunction("GOOGLETRANSLATE(B6, ""pl"", ""en"")"),"Sodium hydroxide, also known as caustic soda, has been used since ancient times to make soap and cleanse fabrics. The modern method of its production was developed in the 19th century by the technology of electrolysis of a sodium chloride solution.")</f>
        <v>Sodium hydroxide, also known as caustic soda, has been used since ancient times to make soap and cleanse fabrics. The modern method of its production was developed in the 19th century by the technology of electrolysis of a sodium chloride solution.</v>
      </c>
    </row>
    <row r="7" customFormat="false" ht="73.45" hidden="false" customHeight="false" outlineLevel="0" collapsed="false">
      <c r="A7" s="3" t="s">
        <v>13</v>
      </c>
      <c r="B7" s="3" t="s">
        <v>14</v>
      </c>
      <c r="C7" s="4" t="str">
        <f aca="false">IFERROR(__xludf.dummyfunction("GOOGLETRANSLATE(B7, ""pl"", ""en"")"),"Sulfuric acid was known already in the Middle Ages, when alchemists obtained it by burning sulfur in the presence of saltpeter and dissolving the products in water. In the 18th century, the development of the contact process enabled the mass production of"&amp;" sulfuric acid, which revolutionized the chemical industry.")</f>
        <v>Sulfuric acid was known already in the Middle Ages, when alchemists obtained it by burning sulfur in the presence of saltpeter and dissolving the products in water. In the 18th century, the development of the contact process enabled the mass production of sulfuric acid, which revolutionized the chemical industry.</v>
      </c>
    </row>
    <row r="8" customFormat="false" ht="73.45" hidden="false" customHeight="false" outlineLevel="0" collapsed="false">
      <c r="A8" s="3" t="s">
        <v>15</v>
      </c>
      <c r="B8" s="3" t="s">
        <v>16</v>
      </c>
      <c r="C8" s="4" t="str">
        <f aca="false">IFERROR(__xludf.dummyfunction("GOOGLETRANSLATE(B8, ""pl"", ""en"")"),"Carbon dioxide was discovered in the 17th century by the Flemish chemist Jan Baptiste van Helmont, who noticed the gas released during coal combustion and fermentation. In the 18th century, Joseph Black identified CO₂ as a separate gas and called it ""fix"&amp;"ed air"".")</f>
        <v>Carbon dioxide was discovered in the 17th century by the Flemish chemist Jan Baptiste van Helmont, who noticed the gas released during coal combustion and fermentation. In the 18th century, Joseph Black identified CO₂ as a separate gas and called it "fixed air".</v>
      </c>
    </row>
    <row r="9" customFormat="false" ht="73.45" hidden="false" customHeight="false" outlineLevel="0" collapsed="false">
      <c r="A9" s="3" t="s">
        <v>17</v>
      </c>
      <c r="B9" s="3" t="s">
        <v>18</v>
      </c>
      <c r="C9" s="4" t="str">
        <f aca="false">IFERROR(__xludf.dummyfunction("GOOGLETRANSLATE(B9, ""pl"", ""en"")"),"Phosphoric acid was first obtained in the 18th century by the German chemist Johannes Kunckel, who obtained it by burning phosphorus and dissolving the resulting products in water. Nowadays, phosphoric acid is widely used and produced on an industrial sca"&amp;"le.")</f>
        <v>Phosphoric acid was first obtained in the 18th century by the German chemist Johannes Kunckel, who obtained it by burning phosphorus and dissolving the resulting products in water. Nowadays, phosphoric acid is widely used and produced on an industrial scale.</v>
      </c>
    </row>
    <row r="10" customFormat="false" ht="73.45" hidden="false" customHeight="false" outlineLevel="0" collapsed="false">
      <c r="A10" s="3" t="s">
        <v>19</v>
      </c>
      <c r="B10" s="3" t="s">
        <v>20</v>
      </c>
      <c r="C10" s="4" t="str">
        <f aca="false">IFERROR(__xludf.dummyfunction("GOOGLETRANSLATE(B10, ""pl"", ""en"")"),"Hydrogen was first isolated in 1766 by Henry Cavendish, who noticed that the gas released when metals reacted with acids was flammable. Antoine Lavoisier in 1783 named it ""hydrogen"" (from the Greek ""hydro"" - water and ""genes"" - creating), discoverin"&amp;"g that it is the main component of water.")</f>
        <v>Hydrogen was first isolated in 1766 by Henry Cavendish, who noticed that the gas released when metals reacted with acids was flammable. Antoine Lavoisier in 1783 named it "hydrogen" (from the Greek "hydro" - water and "genes" - creating), discovering that it is the main component of water.</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1" min="1" style="0" width="22.73"/>
    <col collapsed="false" customWidth="true" hidden="false" outlineLevel="0" max="2" min="2" style="0" width="51.13"/>
    <col collapsed="false" customWidth="true" hidden="false" outlineLevel="0" max="3" min="3" style="0" width="25.51"/>
  </cols>
  <sheetData>
    <row r="1" customFormat="false" ht="13.8" hidden="false" customHeight="false" outlineLevel="0" collapsed="false">
      <c r="A1" s="1" t="s">
        <v>0</v>
      </c>
      <c r="B1" s="2" t="s">
        <v>1</v>
      </c>
      <c r="C1" s="1" t="s">
        <v>2</v>
      </c>
    </row>
    <row r="2" customFormat="false" ht="169.85" hidden="false" customHeight="false" outlineLevel="0" collapsed="false">
      <c r="A2" s="3" t="s">
        <v>3</v>
      </c>
      <c r="B2" s="3" t="s">
        <v>21</v>
      </c>
      <c r="C2" s="4" t="str">
        <f aca="false">IFERROR(__xludf.dummyfunction("GOOGLETRANSLATE(B2, ""pl"", ""en"")"),"&lt;b&gt;Chemical formula&lt;/b&gt;: H₂O;
&lt;b&gt;Molecular weight&lt;/b&gt;: 18.02 u;
Colorless liquid under normal conditions, odorless and tasteless;
High surface tension, high heat capacity and the ability to dissolve many substances (universal solvent).;
Freezes at 0°C, bo"&amp;"ils at 100°C (at standard pressure of 1 atm).;")</f>
        <v>&lt;b&gt;Chemical formula&lt;/b&gt;: H₂O;
&lt;b&gt;Molecular weight&lt;/b&gt;: 18.02 u;
Colorless liquid under normal conditions, odorless and tasteless;
High surface tension, high heat capacity and the ability to dissolve many substances (universal solvent).;
Freezes at 0°C, boils at 100°C (at standard pressure of 1 atm).;</v>
      </c>
    </row>
    <row r="3" customFormat="false" ht="206.6" hidden="false" customHeight="false" outlineLevel="0" collapsed="false">
      <c r="A3" s="3" t="s">
        <v>5</v>
      </c>
      <c r="B3" s="3" t="s">
        <v>22</v>
      </c>
      <c r="C3" s="4" t="str">
        <f aca="false">IFERROR(__xludf.dummyfunction("GOOGLETRANSLATE(B3, ""pl"", ""en"")"),"&lt;b&gt;Chemical formula&lt;b&gt;: HCl;
&lt;b&gt;State of matter&lt;/b&gt;: Colorless gas under normal conditions;
&lt;b&gt;Odour&lt;/b&gt;: Sharp, irritating;
&lt;b&gt;Solubility&lt;/b&gt;: It dissolves very well in water, forming a solution known as hydrochloric acid.;
&lt;b&gt;Molecular weight&lt;/b&gt;: 36.46"&amp;" u.;
&lt;b&gt;Melting point&lt;/b&gt;: -114.2°C;
&lt;b&gt;Boiling point&lt;/b&gt;: -85.05°C;")</f>
        <v>&lt;b&gt;Chemical formula&lt;b&gt;: HCl;
&lt;b&gt;State of matter&lt;/b&gt;: Colorless gas under normal conditions;
&lt;b&gt;Odour&lt;/b&gt;: Sharp, irritating;
&lt;b&gt;Solubility&lt;/b&gt;: It dissolves very well in water, forming a solution known as hydrochloric acid.;
&lt;b&gt;Molecular weight&lt;/b&gt;: 36.46 u.;
&lt;b&gt;Melting point&lt;/b&gt;: -114.2°C;
&lt;b&gt;Boiling point&lt;/b&gt;: -85.05°C;</v>
      </c>
    </row>
    <row r="4" customFormat="false" ht="206.6" hidden="false" customHeight="false" outlineLevel="0" collapsed="false">
      <c r="A4" s="3" t="s">
        <v>7</v>
      </c>
      <c r="B4" s="3" t="s">
        <v>23</v>
      </c>
      <c r="C4" s="4" t="str">
        <f aca="false">IFERROR(__xludf.dummyfunction("GOOGLETRANSLATE(B4, ""pl"", ""en"")"),"&lt;b&gt;Chemical formula&lt;/b&gt;: C₁₂H₂₂O₁₁;
&lt;b&gt;State of matter&lt;/b&gt;: Solid, in the form of white crystals;
&lt;b&gt;Taste&lt;/b&gt;: Sweet.;
&lt;b&gt;Solubility&lt;/b&gt;: It dissolves very well in water, creating solutions with high viscosity.;
&lt;b&gt;Melting point&lt;/b&gt;: 186°C (caramelizes)."&amp;";
&lt;b&gt;Other properties&lt;/b&gt;: Sugar is an organic compound belonging to the group of carbohydrates (disaccharides).;")</f>
        <v>&lt;b&gt;Chemical formula&lt;/b&gt;: C₁₂H₂₂O₁₁;
&lt;b&gt;State of matter&lt;/b&gt;: Solid, in the form of white crystals;
&lt;b&gt;Taste&lt;/b&gt;: Sweet.;
&lt;b&gt;Solubility&lt;/b&gt;: It dissolves very well in water, creating solutions with high viscosity.;
&lt;b&gt;Melting point&lt;/b&gt;: 186°C (caramelizes).;
&lt;b&gt;Other properties&lt;/b&gt;: Sugar is an organic compound belonging to the group of carbohydrates (disaccharides).;</v>
      </c>
    </row>
    <row r="5" customFormat="false" ht="218.65" hidden="false" customHeight="false" outlineLevel="0" collapsed="false">
      <c r="A5" s="3" t="s">
        <v>9</v>
      </c>
      <c r="B5" s="3" t="s">
        <v>24</v>
      </c>
      <c r="C5" s="4" t="str">
        <f aca="false">IFERROR(__xludf.dummyfunction("GOOGLETRANSLATE(B5, ""pl"", ""en"")"),"&lt;b&gt;Chemical formula&lt;/b&gt;: C₁₇H₃₅COOH;
&lt;b&gt;Aggregation&lt;/b&gt;: Solid, white crystals or waxy substance.;
&lt;b&gt;Melting point&lt;/b&gt;: About 69-70°C;
&lt;b&gt;Solubility&lt;/b&gt;: Insoluble in water, freely soluble in alcohols and ethers.;
&lt;b&gt;Smell and taste&lt;/b&gt;: Odorless or with"&amp;" a slight fatty odor.;
It is a saturated acid containing a long straight chain hydrocarbon group;
Chemically stable under normal conditions;")</f>
        <v>&lt;b&gt;Chemical formula&lt;/b&gt;: C₁₇H₃₅COOH;
&lt;b&gt;Aggregation&lt;/b&gt;: Solid, white crystals or waxy substance.;
&lt;b&gt;Melting point&lt;/b&gt;: About 69-70°C;
&lt;b&gt;Solubility&lt;/b&gt;: Insoluble in water, freely soluble in alcohols and ethers.;
&lt;b&gt;Smell and taste&lt;/b&gt;: Odorless or with a slight fatty odor.;
It is a saturated acid containing a long straight chain hydrocarbon group;
Chemically stable under normal conditions;</v>
      </c>
    </row>
    <row r="6" customFormat="false" ht="230.7" hidden="false" customHeight="false" outlineLevel="0" collapsed="false">
      <c r="A6" s="3" t="s">
        <v>11</v>
      </c>
      <c r="B6" s="3" t="s">
        <v>25</v>
      </c>
      <c r="C6" s="4" t="str">
        <f aca="false">IFERROR(__xludf.dummyfunction("GOOGLETRANSLATE(B6, ""pl"", ""en"")"),"&lt;b&gt;Chemical formula&lt;/b&gt;: NaOH;
&lt;b&gt;State of matter&lt;/b&gt;: Solid, in the form of white granules, flakes or powder.;
&lt;b&gt;Solubility&lt;/b&gt;: Very soluble in water, forming a strongly alkaline solution (strong exothermic reaction with water).;
&lt;b&gt;Melting point&lt;/b&gt;: "&amp;"318°C;
&lt;b&gt;Boiling point&lt;/b&gt;: 1.388°C;
Highly hygroscopic (absorbs water from the air);
It reacts with carbon dioxide from the air to form sodium carbonate (Na₂CO₃).;")</f>
        <v>&lt;b&gt;Chemical formula&lt;/b&gt;: NaOH;
&lt;b&gt;State of matter&lt;/b&gt;: Solid, in the form of white granules, flakes or powder.;
&lt;b&gt;Solubility&lt;/b&gt;: Very soluble in water, forming a strongly alkaline solution (strong exothermic reaction with water).;
&lt;b&gt;Melting point&lt;/b&gt;: 318°C;
&lt;b&gt;Boiling point&lt;/b&gt;: 1.388°C;
Highly hygroscopic (absorbs water from the air);
It reacts with carbon dioxide from the air to form sodium carbonate (Na₂CO₃).;</v>
      </c>
    </row>
    <row r="7" customFormat="false" ht="254.8" hidden="false" customHeight="false" outlineLevel="0" collapsed="false">
      <c r="A7" s="3" t="s">
        <v>13</v>
      </c>
      <c r="B7" s="3" t="s">
        <v>26</v>
      </c>
      <c r="C7" s="4" t="str">
        <f aca="false">IFERROR(__xludf.dummyfunction("GOOGLETRANSLATE(B7, ""pl"", ""en"")"),"&lt;b&gt;Chemical formula&lt;/b&gt;: H₂SO₄;
&lt;b&gt;Physical state&lt;/b&gt;: Liquid, colorless and oily;
&lt;b&gt;Density&lt;/b&gt;: 1.84 g/cm³ (concentrated sulfuric acid).;
&lt;b&gt;Melting point&lt;/b&gt;: 10.31°C;
&lt;b&gt;Boiling point&lt;/b&gt;: 337°C;
&lt;b&gt;Hygroscopicity&lt;/b&gt;: Very strongly absorbs water fro"&amp;"m the air;
&lt;b&gt;Miscibility with water&lt;/b&gt;: Miscible with water, but the process must be carried out carefully because the reaction is highly exothermic (never pour water into acid, always acid into water).;")</f>
        <v>&lt;b&gt;Chemical formula&lt;/b&gt;: H₂SO₄;
&lt;b&gt;Physical state&lt;/b&gt;: Liquid, colorless and oily;
&lt;b&gt;Density&lt;/b&gt;: 1.84 g/cm³ (concentrated sulfuric acid).;
&lt;b&gt;Melting point&lt;/b&gt;: 10.31°C;
&lt;b&gt;Boiling point&lt;/b&gt;: 337°C;
&lt;b&gt;Hygroscopicity&lt;/b&gt;: Very strongly absorbs water from the air;
&lt;b&gt;Miscibility with water&lt;/b&gt;: Miscible with water, but the process must be carried out carefully because the reaction is highly exothermic (never pour water into acid, always acid into water).;</v>
      </c>
    </row>
    <row r="8" customFormat="false" ht="290.95" hidden="false" customHeight="false" outlineLevel="0" collapsed="false">
      <c r="A8" s="3" t="s">
        <v>15</v>
      </c>
      <c r="B8" s="3" t="s">
        <v>27</v>
      </c>
      <c r="C8" s="4" t="str">
        <f aca="false">IFERROR(__xludf.dummyfunction("GOOGLETRANSLATE(B8, ""pl"", ""en"")"),"&lt;b&gt;Chemical formula&lt;/b&gt;: CO₂
&lt;b&gt;State of matter&lt;/b&gt;: Under normal conditions, it is a colorless gas.
&lt;b&gt;Melting point&lt;/b&gt;: -78.5°C (at sublimation).
&lt;b&gt;Boiling point&lt;/b&gt;: Does not occur at normal atmospheric pressure (sublimes directly from a solid to a g"&amp;"as).
&lt;b&gt;Density&lt;/b&gt;: 1.98 kg/m³ (in the gaseous state, under standard conditions).
&lt;b&gt;Solubility&lt;/b&gt;: Dissolves well in water, forming carbonic acid (H₂CO₃).
&lt;b&gt;Fragrance&lt;/b&gt;: Odorless.
Non-flammable gas.
It is heavier than air, so it accumulates near the"&amp;" ground in closed spaces.")</f>
        <v>&lt;b&gt;Chemical formula&lt;/b&gt;: CO₂
&lt;b&gt;State of matter&lt;/b&gt;: Under normal conditions, it is a colorless gas.
&lt;b&gt;Melting point&lt;/b&gt;: -78.5°C (at sublimation).
&lt;b&gt;Boiling point&lt;/b&gt;: Does not occur at normal atmospheric pressure (sublimes directly from a solid to a gas).
&lt;b&gt;Density&lt;/b&gt;: 1.98 kg/m³ (in the gaseous state, under standard conditions).
&lt;b&gt;Solubility&lt;/b&gt;: Dissolves well in water, forming carbonic acid (H₂CO₃).
&lt;b&gt;Fragrance&lt;/b&gt;: Odorless.
Non-flammable gas.
It is heavier than air, so it accumulates near the ground in closed spaces.</v>
      </c>
    </row>
    <row r="9" customFormat="false" ht="218.65" hidden="false" customHeight="false" outlineLevel="0" collapsed="false">
      <c r="A9" s="3" t="s">
        <v>17</v>
      </c>
      <c r="B9" s="3" t="s">
        <v>28</v>
      </c>
      <c r="C9" s="4" t="str">
        <f aca="false">IFERROR(__xludf.dummyfunction("GOOGLETRANSLATE(B9, ""pl"", ""en"")"),"&lt;b&gt;Chemical formula&lt;/b&gt;: H₃PO₄
&lt;b&gt;State of matter&lt;/b&gt;: Pure solid (white crystals) or viscous, colorless aqueous solution.
&lt;b&gt;Melting point&lt;/b&gt;: 42°C (pure phosphoric acid).
&lt;b&gt;Solubility&lt;/b&gt;: Very soluble in water.
&lt;b&gt;Taste&lt;/b&gt;: Acid with a slightly sour"&amp;" taste.
Medium strength acid, dissociates well in water, releasing H⁺ ions.
It is safer to use than other strong acids such as sulfuric or nitric acid.")</f>
        <v>&lt;b&gt;Chemical formula&lt;/b&gt;: H₃PO₄
&lt;b&gt;State of matter&lt;/b&gt;: Pure solid (white crystals) or viscous, colorless aqueous solution.
&lt;b&gt;Melting point&lt;/b&gt;: 42°C (pure phosphoric acid).
&lt;b&gt;Solubility&lt;/b&gt;: Very soluble in water.
&lt;b&gt;Taste&lt;/b&gt;: Acid with a slightly sour taste.
Medium strength acid, dissociates well in water, releasing H⁺ ions.
It is safer to use than other strong acids such as sulfuric or nitric acid.</v>
      </c>
    </row>
    <row r="10" customFormat="false" ht="290.95" hidden="false" customHeight="false" outlineLevel="0" collapsed="false">
      <c r="A10" s="3" t="s">
        <v>19</v>
      </c>
      <c r="B10" s="3" t="s">
        <v>29</v>
      </c>
      <c r="C10" s="4" t="str">
        <f aca="false">IFERROR(__xludf.dummyfunction("GOOGLETRANSLATE(B10, ""pl"", ""en"")"),"&lt;b&gt;Chemical formula&lt;/b&gt;: H₂;
&lt;b&gt;State of matter&lt;/b&gt;: Gas under normal conditions.;
&lt;b&gt;Melting point&lt;/b&gt;: -259.2°C;
&lt;b&gt;Boiling point&lt;/b&gt;: -252.9°C;
&lt;b&gt;Density&lt;/b&gt;: 0.08988 g/L (in the gaseous state, under normal conditions).;
&lt;b&gt;Smell and taste&lt;/b&gt;: Colorl"&amp;"ess, odorless and tasteless;
The lightest chemical element.;
Very flammable, forms explosive mixtures with oxygen (fulminant gas);
Hydrogen exists in the form of two varieties: orthohydrogen and parahydrogen, differing in the spins of atomic nuclei;")</f>
        <v>&lt;b&gt;Chemical formula&lt;/b&gt;: H₂;
&lt;b&gt;State of matter&lt;/b&gt;: Gas under normal conditions.;
&lt;b&gt;Melting point&lt;/b&gt;: -259.2°C;
&lt;b&gt;Boiling point&lt;/b&gt;: -252.9°C;
&lt;b&gt;Density&lt;/b&gt;: 0.08988 g/L (in the gaseous state, under normal conditions).;
&lt;b&gt;Smell and taste&lt;/b&gt;: Colorless, odorless and tasteless;
The lightest chemical element.;
Very flammable, forms explosive mixtures with oxygen (fulminant gas);
Hydrogen exists in the form of two varieties: orthohydrogen and parahydrogen, differing in the spins of atomic nuclei;</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2" style="0" width="51.38"/>
    <col collapsed="false" customWidth="true" hidden="false" outlineLevel="0" max="3" min="3" style="0" width="25.51"/>
  </cols>
  <sheetData>
    <row r="1" customFormat="false" ht="13.8" hidden="false" customHeight="false" outlineLevel="0" collapsed="false">
      <c r="A1" s="1" t="s">
        <v>0</v>
      </c>
      <c r="B1" s="2" t="s">
        <v>1</v>
      </c>
      <c r="C1" s="1" t="s">
        <v>2</v>
      </c>
    </row>
    <row r="2" customFormat="false" ht="97.55" hidden="false" customHeight="false" outlineLevel="0" collapsed="false">
      <c r="A2" s="3" t="s">
        <v>3</v>
      </c>
      <c r="B2" s="3" t="s">
        <v>30</v>
      </c>
      <c r="C2" s="4" t="str">
        <f aca="false">IFERROR(__xludf.dummyfunction("GOOGLETRANSLATE(B2, ""pl"", ""en"")"),"Water constitutes approximately 60-70% of human body weight and is essential for life. It takes part in metabolic processes, transport of substances and regulation of body temperature.")</f>
        <v>Water constitutes approximately 60-70% of human body weight and is essential for life. It takes part in metabolic processes, transport of substances and regulation of body temperature.</v>
      </c>
    </row>
    <row r="3" customFormat="false" ht="121.65" hidden="false" customHeight="false" outlineLevel="0" collapsed="false">
      <c r="A3" s="3" t="s">
        <v>5</v>
      </c>
      <c r="B3" s="3" t="s">
        <v>31</v>
      </c>
      <c r="C3" s="4" t="str">
        <f aca="false">IFERROR(__xludf.dummyfunction("GOOGLETRANSLATE(B3, ""pl"", ""en"")"),"Hydrogen chloride gas is toxic and irritates the respiratory tract;
In living organisms, hydrochloric acid (HCl dissolved in water) occurs in the stomach, where it functions in the digestion of proteins and protection against pathogens.;")</f>
        <v>Hydrogen chloride gas is toxic and irritates the respiratory tract;
In living organisms, hydrochloric acid (HCl dissolved in water) occurs in the stomach, where it functions in the digestion of proteins and protection against pathogens.;</v>
      </c>
    </row>
    <row r="4" customFormat="false" ht="109.6" hidden="false" customHeight="false" outlineLevel="0" collapsed="false">
      <c r="A4" s="3" t="s">
        <v>7</v>
      </c>
      <c r="B4" s="3" t="s">
        <v>32</v>
      </c>
      <c r="C4" s="4" t="str">
        <f aca="false">IFERROR(__xludf.dummyfunction("GOOGLETRANSLATE(B4, ""pl"", ""en"")"),"Sucrose is a source of energy for organisms. In the human body it is enzymatically broken down into glucose and fructose;
Excessive consumption can lead to health problems such as obesity, tooth decay and type 2 diabetes;")</f>
        <v>Sucrose is a source of energy for organisms. In the human body it is enzymatically broken down into glucose and fructose;
Excessive consumption can lead to health problems such as obesity, tooth decay and type 2 diabetes;</v>
      </c>
    </row>
    <row r="5" customFormat="false" ht="157.8" hidden="false" customHeight="false" outlineLevel="0" collapsed="false">
      <c r="A5" s="3" t="s">
        <v>9</v>
      </c>
      <c r="B5" s="3" t="s">
        <v>33</v>
      </c>
      <c r="C5" s="4" t="str">
        <f aca="false">IFERROR(__xludf.dummyfunction("GOOGLETRANSLATE(B5, ""pl"", ""en"")"),"Biological significance:
Stearic acid is one of the main components of animal and vegetable fats. In organisms, it serves as a source of energy and a building material for cell membranes.;
Security:
Considered a non-toxic substance, it is safe for cosmeti"&amp;"c and food applications.;")</f>
        <v>Biological significance:
Stearic acid is one of the main components of animal and vegetable fats. In organisms, it serves as a source of energy and a building material for cell membranes.;
Security:
Considered a non-toxic substance, it is safe for cosmetic and food applications.;</v>
      </c>
    </row>
    <row r="6" customFormat="false" ht="121.65" hidden="false" customHeight="false" outlineLevel="0" collapsed="false">
      <c r="A6" s="3" t="s">
        <v>11</v>
      </c>
      <c r="B6" s="3" t="s">
        <v>34</v>
      </c>
      <c r="C6" s="4" t="str">
        <f aca="false">IFERROR(__xludf.dummyfunction("GOOGLETRANSLATE(B6, ""pl"", ""en"")"),"Strongly corrosive, causes burns to the skin, mucous membranes and eyes;
In high concentrations it is toxic to living organisms;
In small quantities and under appropriate conditions, it can be used in the food industry (e.g. in chemical processing of food"&amp;");")</f>
        <v>Strongly corrosive, causes burns to the skin, mucous membranes and eyes;
In high concentrations it is toxic to living organisms;
In small quantities and under appropriate conditions, it can be used in the food industry (e.g. in chemical processing of food);</v>
      </c>
    </row>
    <row r="7" customFormat="false" ht="133.7" hidden="false" customHeight="false" outlineLevel="0" collapsed="false">
      <c r="A7" s="3" t="s">
        <v>13</v>
      </c>
      <c r="B7" s="3" t="s">
        <v>35</v>
      </c>
      <c r="C7" s="4" t="str">
        <f aca="false">IFERROR(__xludf.dummyfunction("GOOGLETRANSLATE(B7, ""pl"", ""en"")"),"Strongly corrosive, causes severe burns to the skin and mucous membranes;
Contact with sulfuric acid vapors may cause irritation of the respiratory system;
In the natural environment, sulfuric acid occurs in the form of acid rain, which has a negative imp"&amp;"act on ecosystems;")</f>
        <v>Strongly corrosive, causes severe burns to the skin and mucous membranes;
Contact with sulfuric acid vapors may cause irritation of the respiratory system;
In the natural environment, sulfuric acid occurs in the form of acid rain, which has a negative impact on ecosystems;</v>
      </c>
    </row>
    <row r="8" customFormat="false" ht="194.55" hidden="false" customHeight="false" outlineLevel="0" collapsed="false">
      <c r="A8" s="3" t="s">
        <v>15</v>
      </c>
      <c r="B8" s="3" t="s">
        <v>36</v>
      </c>
      <c r="C8" s="4" t="str">
        <f aca="false">IFERROR(__xludf.dummyfunction("GOOGLETRANSLATE(B8, ""pl"", ""en"")"),"Living organisms: CO₂ is a by-product of cellular respiration in animals and plants. It is also used by plants in the process of photosynthesis, where they convert it into oxygen and organic compounds.;
Health effects: In high concentrations, it may cause"&amp;" shortness of breath and loss of consciousness.;
Environmental Impact: A major greenhouse gas contributing to global warming.;")</f>
        <v>Living organisms: CO₂ is a by-product of cellular respiration in animals and plants. It is also used by plants in the process of photosynthesis, where they convert it into oxygen and organic compounds.;
Health effects: In high concentrations, it may cause shortness of breath and loss of consciousness.;
Environmental Impact: A major greenhouse gas contributing to global warming.;</v>
      </c>
    </row>
    <row r="9" customFormat="false" ht="181.9" hidden="false" customHeight="false" outlineLevel="0" collapsed="false">
      <c r="A9" s="3" t="s">
        <v>17</v>
      </c>
      <c r="B9" s="3" t="s">
        <v>37</v>
      </c>
      <c r="C9" s="4" t="str">
        <f aca="false">IFERROR(__xludf.dummyfunction("GOOGLETRANSLATE(B9, ""pl"", ""en"")"),"Biological significance:
Phosphoric acid and its derivatives (e.g. phosphates) are crucial for living organisms, including: in the formation of ATP (adenosine triphosphate), DNA and RNA;
Security:
Harmless to health in small quantities (used in the food i"&amp;"ndustry). In high concentrations, corrosive and dangerous to skin, eyes and mucous membranes;")</f>
        <v>Biological significance:
Phosphoric acid and its derivatives (e.g. phosphates) are crucial for living organisms, including: in the formation of ATP (adenosine triphosphate), DNA and RNA;
Security:
Harmless to health in small quantities (used in the food industry). In high concentrations, corrosive and dangerous to skin, eyes and mucous membranes;</v>
      </c>
    </row>
    <row r="10" customFormat="false" ht="145.75" hidden="false" customHeight="false" outlineLevel="0" collapsed="false">
      <c r="A10" s="3" t="s">
        <v>19</v>
      </c>
      <c r="B10" s="3" t="s">
        <v>38</v>
      </c>
      <c r="C10" s="4" t="str">
        <f aca="false">IFERROR(__xludf.dummyfunction("GOOGLETRANSLATE(B10, ""pl"", ""en"")"),"Biological significance:
Hydrogen is a key component of water and many organic compounds. It plays a role in metabolic processes such as electron transport in mitochondria.;
Security:
The gas in its pure form is not toxic, but it can displace oxygen, whic"&amp;"h may cause suffocation in closed spaces;")</f>
        <v>Biological significance:
Hydrogen is a key component of water and many organic compounds. It plays a role in metabolic processes such as electron transport in mitochondria.;
Security:
The gas in its pure form is not toxic, but it can displace oxygen, which may cause suffocation in closed spaces;</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2" style="0" width="51.13"/>
    <col collapsed="false" customWidth="true" hidden="false" outlineLevel="0" max="3" min="3" style="0" width="51"/>
  </cols>
  <sheetData>
    <row r="1" customFormat="false" ht="13.8" hidden="false" customHeight="false" outlineLevel="0" collapsed="false">
      <c r="A1" s="1" t="s">
        <v>0</v>
      </c>
      <c r="B1" s="2" t="s">
        <v>1</v>
      </c>
      <c r="C1" s="1" t="s">
        <v>2</v>
      </c>
    </row>
    <row r="2" customFormat="false" ht="85.5" hidden="false" customHeight="false" outlineLevel="0" collapsed="false">
      <c r="A2" s="5" t="s">
        <v>3</v>
      </c>
      <c r="B2" s="3" t="s">
        <v>39</v>
      </c>
      <c r="C2" s="4" t="str">
        <f aca="false">IFERROR(__xludf.dummyfunction("GOOGLETRANSLATE(B2, ""pl"", ""en"")"),"It partially dissociates into H⁺ and OH⁻ ions (H₂O ⇌ H⁺ + OH⁻).;
Reacts with active metals (e.g. Na, K), forming hydroxides and releasing hydrogen.;
Participates in hydrolysis reactions, e.g. salt hydrolysis;
It undergoes electrolysis, giving hydrogen and"&amp;" oxygen (2H₂O → 2H₂ + O₂).;")</f>
        <v>It partially dissociates into H⁺ and OH⁻ ions (H₂O ⇌ H⁺ + OH⁻).;
Reacts with active metals (e.g. Na, K), forming hydroxides and releasing hydrogen.;
Participates in hydrolysis reactions, e.g. salt hydrolysis;
It undergoes electrolysis, giving hydrogen and oxygen (2H₂O → 2H₂ + O₂).;</v>
      </c>
    </row>
    <row r="3" customFormat="false" ht="97.55" hidden="false" customHeight="false" outlineLevel="0" collapsed="false">
      <c r="A3" s="5" t="s">
        <v>5</v>
      </c>
      <c r="B3" s="3" t="s">
        <v>40</v>
      </c>
      <c r="C3" s="6" t="str">
        <f aca="false">IFERROR(__xludf.dummyfunction("GOOGLETRANSLATE(B3, ""pl"", ""en"")"),"Reacts with water to form hydrochloric acid:
HCl(g)+H₂O(l)→H₃O⁺(aq)+Cl⁻(aq);
Reacts with bases to form salts:
HCl+NaOH→NaCl+H₂O;
Reacts with active metals, e.g.:
2HCl+Zn→ZnCl₂+H₂;
Reacts with metal oxides, e.g.:
2HCl+CuO→CuCl₂+H₂O;")</f>
        <v>Reacts with water to form hydrochloric acid:
HCl(g)+H₂O(l)→H₃O⁺(aq)+Cl⁻(aq);
Reacts with bases to form salts:
HCl+NaOH→NaCl+H₂O;
Reacts with active metals, e.g.:
2HCl+Zn→ZnCl₂+H₂;
Reacts with metal oxides, e.g.:
2HCl+CuO→CuCl₂+H₂O;</v>
      </c>
    </row>
    <row r="4" customFormat="false" ht="85.5" hidden="false" customHeight="false" outlineLevel="0" collapsed="false">
      <c r="A4" s="5" t="s">
        <v>7</v>
      </c>
      <c r="B4" s="3" t="s">
        <v>41</v>
      </c>
      <c r="C4" s="6" t="str">
        <f aca="false">IFERROR(__xludf.dummyfunction("GOOGLETRANSLATE(B4, ""pl"", ""en"")"),"Under the influence of enzymes (e.g. invertase) or acids, sucrose is hydrolyzed:
C₁₂H₂₂O₁₁+H₂O→C₆H₁₂O₆ (glucose)+C₆H₁₂O₆ (fructose);
It caramelizes at high temperature, which is used in the food industry;
Reacts with strong oxidants, e.g. nitric acid, lea"&amp;"ding to the formation of organic acids;")</f>
        <v>Under the influence of enzymes (e.g. invertase) or acids, sucrose is hydrolyzed:
C₁₂H₂₂O₁₁+H₂O→C₆H₁₂O₆ (glucose)+C₆H₁₂O₆ (fructose);
It caramelizes at high temperature, which is used in the food industry;
Reacts with strong oxidants, e.g. nitric acid, leading to the formation of organic acids;</v>
      </c>
    </row>
    <row r="5" customFormat="false" ht="121.65" hidden="false" customHeight="false" outlineLevel="0" collapsed="false">
      <c r="A5" s="5" t="s">
        <v>9</v>
      </c>
      <c r="B5" s="3" t="s">
        <v>42</v>
      </c>
      <c r="C5" s="6" t="str">
        <f aca="false">IFERROR(__xludf.dummyfunction("GOOGLETRANSLATE(B5, ""pl"", ""en"")"),"With bases (formation of salts – stearates):
C₁₇H₃₅COOH+NaOH→C₁₇H₃₅COONa+H₂O
Sodium stearate, the main ingredient of soaps, is produced;
Esterification:
Reaction with alcohols, e.g. methanol, leads to the formation of esters:
C₁₇H₃₅COOH+CH₃OH→C₁₇H₃₅COOCH₃"&amp;"+H₂O;
Oxidation:
In the presence of strong oxidants (e.g. KMnO₄) it may be oxidized, forming smaller carboxylic acids.;")</f>
        <v>With bases (formation of salts – stearates):
C₁₇H₃₅COOH+NaOH→C₁₇H₃₅COONa+H₂O
Sodium stearate, the main ingredient of soaps, is produced;
Esterification:
Reaction with alcohols, e.g. methanol, leads to the formation of esters:
C₁₇H₃₅COOH+CH₃OH→C₁₇H₃₅COOCH₃+H₂O;
Oxidation:
In the presence of strong oxidants (e.g. KMnO₄) it may be oxidized, forming smaller carboxylic acids.;</v>
      </c>
    </row>
    <row r="6" customFormat="false" ht="97.55" hidden="false" customHeight="false" outlineLevel="0" collapsed="false">
      <c r="A6" s="5" t="s">
        <v>11</v>
      </c>
      <c r="B6" s="3" t="s">
        <v>43</v>
      </c>
      <c r="C6" s="6" t="str">
        <f aca="false">IFERROR(__xludf.dummyfunction("GOOGLETRANSLATE(B6, ""pl"", ""en"")"),"Dissolving in water:
NaOH (s)→Na⁺ (aq)+OH⁻ (aq);
Reaction with acids (neutralization):
NaOH+HCl→NaCl+H₂O;
Reaction with acid oxides:
2NaOH+CO₂→Na₂CO₃+H₂O;
Reaction with metals, e.g. aluminum, in the presence of water:
2Al+2NaOH+6H₂O→2Na[Al(OH)₄]+3H₂;")</f>
        <v>Dissolving in water:
NaOH (s)→Na⁺ (aq)+OH⁻ (aq);
Reaction with acids (neutralization):
NaOH+HCl→NaCl+H₂O;
Reaction with acid oxides:
2NaOH+CO₂→Na₂CO₃+H₂O;
Reaction with metals, e.g. aluminum, in the presence of water:
2Al+2NaOH+6H₂O→2Na[Al(OH)₄]+3H₂;</v>
      </c>
    </row>
    <row r="7" customFormat="false" ht="133.7" hidden="false" customHeight="false" outlineLevel="0" collapsed="false">
      <c r="A7" s="5" t="s">
        <v>13</v>
      </c>
      <c r="B7" s="3" t="s">
        <v>44</v>
      </c>
      <c r="C7" s="6" t="str">
        <f aca="false">IFERROR(__xludf.dummyfunction("GOOGLETRANSLATE(B7, ""pl"", ""en"")"),"With metals:
Zn+H₂SO₄→ZnSO₄+H₂↑;
With bases (neutralization reaction):
H₂SO₄+2NaOH→Na₂SO₄+2H₂O;
With water: Strongly exothermic reaction, so add acid to water and not the other way around.;
With carbonates:
CaCO₃+H₂SO₄→CaSO₄+CO₂↑+H₂O;
As an oxidant:
Conce"&amp;"ntrated sulfuric acid oxidizes some metals, e.g.:
Cu+2H₂SO₄(concentrated)→CuSO₄+SO₂↑+2H₂O;")</f>
        <v>With metals:
Zn+H₂SO₄→ZnSO₄+H₂↑;
With bases (neutralization reaction):
H₂SO₄+2NaOH→Na₂SO₄+2H₂O;
With water: Strongly exothermic reaction, so add acid to water and not the other way around.;
With carbonates:
CaCO₃+H₂SO₄→CaSO₄+CO₂↑+H₂O;
As an oxidant:
Concentrated sulfuric acid oxidizes some metals, e.g.:
Cu+2H₂SO₄(concentrated)→CuSO₄+SO₂↑+2H₂O;</v>
      </c>
    </row>
    <row r="8" customFormat="false" ht="145.75" hidden="false" customHeight="false" outlineLevel="0" collapsed="false">
      <c r="A8" s="5" t="s">
        <v>15</v>
      </c>
      <c r="B8" s="3" t="s">
        <v>45</v>
      </c>
      <c r="C8" s="6" t="str">
        <f aca="false">IFERROR(__xludf.dummyfunction("GOOGLETRANSLATE(B8, ""pl"", ""en"")"),"Reaction with water:
CO₂+H₂O⇌H₂CO₃
Carbonic acid is formed, which dissociates in water into bicarbonate and hydrogen ions;
Reaction with bases:
CO₂+2NaOH→Na₂CO₃+H₂O
Or:
CO₂+NaOH→NaHCO₃;
Reaction with magnesium:
2Mg+CO₂→2MgO+C
Sublimation: Under normal con"&amp;"ditions, CO₂ passes directly from a solid (dry ice) to a gas.;")</f>
        <v>Reaction with water:
CO₂+H₂O⇌H₂CO₃
Carbonic acid is formed, which dissociates in water into bicarbonate and hydrogen ions;
Reaction with bases:
CO₂+2NaOH→Na₂CO₃+H₂O
Or:
CO₂+NaOH→NaHCO₃;
Reaction with magnesium:
2Mg+CO₂→2MgO+C
Sublimation: Under normal conditions, CO₂ passes directly from a solid (dry ice) to a gas.;</v>
      </c>
    </row>
    <row r="9" customFormat="false" ht="145.75" hidden="false" customHeight="false" outlineLevel="0" collapsed="false">
      <c r="A9" s="5" t="s">
        <v>17</v>
      </c>
      <c r="B9" s="3" t="s">
        <v>46</v>
      </c>
      <c r="C9" s="6" t="str">
        <f aca="false">IFERROR(__xludf.dummyfunction("GOOGLETRANSLATE(B9, ""pl"", ""en"")"),"With bases (formation of phosphates):
H₃PO₄+NaOH→NaH₂PO₄+H₂O
H₃PO₄+2NaOH→Na₂HPO₄+2H₂O
H₃PO₄+3NaOH→Na₃PO₄+3H₂O;
Dehydration:
When heated, phosphoric acid loses water, forming compounds such as pyrophosphoric acid (H₄P₂O₇) or metaphosphoric acid (HPO₃).;
Re"&amp;"actions with metals:
Phosphoric acid reacts with active metals to form phosphates and hydrogen:
2Al+2H₃PO₄→2AlPO₄+3H₂↑;")</f>
        <v>With bases (formation of phosphates):
H₃PO₄+NaOH→NaH₂PO₄+H₂O
H₃PO₄+2NaOH→Na₂HPO₄+2H₂O
H₃PO₄+3NaOH→Na₃PO₄+3H₂O;
Dehydration:
When heated, phosphoric acid loses water, forming compounds such as pyrophosphoric acid (H₄P₂O₇) or metaphosphoric acid (HPO₃).;
Reactions with metals:
Phosphoric acid reacts with active metals to form phosphates and hydrogen:
2Al+2H₃PO₄→2AlPO₄+3H₂↑;</v>
      </c>
    </row>
    <row r="10" customFormat="false" ht="181.9" hidden="false" customHeight="false" outlineLevel="0" collapsed="false">
      <c r="A10" s="5" t="s">
        <v>19</v>
      </c>
      <c r="B10" s="3" t="s">
        <v>47</v>
      </c>
      <c r="C10" s="6" t="str">
        <f aca="false">IFERROR(__xludf.dummyfunction("GOOGLETRANSLATE(B10, ""pl"", ""en"")"),"Combustion reaction:
2H₂+O₂→2H₂O+energy
Water is formed and the reaction is highly exothermic.;
Reactions with metals:
2Na+H₂→2NaH
Metal hydrides are formed;
Reactions with nonmetals:
With chlorine:
H₂+Cl₂→2HCl
With sulfur:
H₂+S→H₂S;
Ammonia synthesis:
N₂"&amp;"+3H₂→2NH₃
(in the presence of a catalyst and high pressure, Haber-Bosch reaction).;")</f>
        <v>Combustion reaction:
2H₂+O₂→2H₂O+energy
Water is formed and the reaction is highly exothermic.;
Reactions with metals:
2Na+H₂→2NaH
Metal hydrides are formed;
Reactions with nonmetals:
With chlorine:
H₂+Cl₂→2HCl
With sulfur:
H₂+S→H₂S;
Ammonia synthesis:
N₂+3H₂→2NH₃
(in the presence of a catalyst and high pressure, Haber-Bosch reaction).;</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2" style="0" width="51.25"/>
    <col collapsed="false" customWidth="true" hidden="false" outlineLevel="0" max="3" min="3" style="0" width="25.51"/>
  </cols>
  <sheetData>
    <row r="1" customFormat="false" ht="13.8" hidden="false" customHeight="false" outlineLevel="0" collapsed="false">
      <c r="A1" s="1" t="s">
        <v>0</v>
      </c>
      <c r="B1" s="2" t="s">
        <v>1</v>
      </c>
      <c r="C1" s="1" t="s">
        <v>2</v>
      </c>
    </row>
    <row r="2" customFormat="false" ht="278.9" hidden="false" customHeight="false" outlineLevel="0" collapsed="false">
      <c r="A2" s="5" t="s">
        <v>3</v>
      </c>
      <c r="B2" s="3" t="s">
        <v>48</v>
      </c>
      <c r="C2" s="6" t="str">
        <f aca="false">IFERROR(__xludf.dummyfunction("GOOGLETRANSLATE(B2, ""pl"", ""en"")"),"Water consists of one oxygen atom (O) and two hydrogen atoms (H). When drawing a structural formula, we start by writing the oxygen symbol in the middle, and then we place hydrogen symbols on its left and right sides.;
&lt;b&gt;Explanation of the number of bond"&amp;"s&lt;/b&gt;:
The oxygen atom has a valence IV, which means that it has 6 electrons in its valence shell and needs 2 additional electrons to achieve a stable (octet) configuration. Water forms two covalent bonds with hydrogen atoms.
Each hydrogen atom (I valence"&amp;") provides one electron, forming shared electron pairs with oxygen;
&lt;b&gt;Number of electron pairs&lt;/b&gt;:
An oxygen atom in a water molecule has:
2 bonding pairs (forming bonds with hydrogen atoms).
2 lone pairs (not involved in bonds, but influencing the shap"&amp;"e of the molecule);
&lt;b&gt;Shape of the molecule&lt;/b&gt;:
Due to the presence of two lone pairs of electrons and two bonds, the water molecule has an angular structure with a bond angle of approximately 104.5°;
")</f>
        <v>Water consists of one oxygen atom (O) and two hydrogen atoms (H). When drawing a structural formula, we start by writing the oxygen symbol in the middle, and then we place hydrogen symbols on its left and right sides.;
&lt;b&gt;Explanation of the number of bonds&lt;/b&gt;:
The oxygen atom has a valence IV, which means that it has 6 electrons in its valence shell and needs 2 additional electrons to achieve a stable (octet) configuration. Water forms two covalent bonds with hydrogen atoms.
Each hydrogen atom (I valence) provides one electron, forming shared electron pairs with oxygen;
&lt;b&gt;Number of electron pairs&lt;/b&gt;:
An oxygen atom in a water molecule has:
2 bonding pairs (forming bonds with hydrogen atoms).
2 lone pairs (not involved in bonds, but influencing the shape of the molecule);
&lt;b&gt;Shape of the molecule&lt;/b&gt;:
Due to the presence of two lone pairs of electrons and two bonds, the water molecule has an angular structure with a bond angle of approximately 104.5°;
</v>
      </c>
    </row>
    <row r="3" customFormat="false" ht="61.4" hidden="false" customHeight="false" outlineLevel="0" collapsed="false">
      <c r="A3" s="5" t="s">
        <v>5</v>
      </c>
      <c r="B3" s="3" t="s">
        <v>49</v>
      </c>
      <c r="C3" s="6" t="str">
        <f aca="false">IFERROR(__xludf.dummyfunction("GOOGLETRANSLATE(B3, ""pl"", ""en"")"),"We start by writing the symbol for hydrogen (H) on the left and the symbol for chlorine (Cl) on the right. Between these symbols we draw one line, which symbolizes a single covalent bond;
From the HCl formula we read that the molecule consists of one hydr"&amp;"ogen atom (H) and one chlorine atom (Cl).
Hydrogen (H): Has one valence electron and forms one bond.
Chlorine (Cl): Has seven valence electrons and tends to complete the octet through one bond.;
Both atoms share one pair of electrons, forming a single cov"&amp;"alent bond. Chlorine, as an element with greater electronegativity, attracts the shared pair of electrons more strongly, which gives the molecule a polar character.")</f>
        <v>We start by writing the symbol for hydrogen (H) on the left and the symbol for chlorine (Cl) on the right. Between these symbols we draw one line, which symbolizes a single covalent bond;
From the HCl formula we read that the molecule consists of one hydrogen atom (H) and one chlorine atom (Cl).
Hydrogen (H): Has one valence electron and forms one bond.
Chlorine (Cl): Has seven valence electrons and tends to complete the octet through one bond.;
Both atoms share one pair of electrons, forming a single covalent bond. Chlorine, as an element with greater electronegativity, attracts the shared pair of electrons more strongly, which gives the molecule a polar character.</v>
      </c>
    </row>
    <row r="4" customFormat="false" ht="13.8" hidden="false" customHeight="false" outlineLevel="0" collapsed="false">
      <c r="A4" s="5" t="s">
        <v>7</v>
      </c>
      <c r="B4" s="5" t="s">
        <v>50</v>
      </c>
      <c r="C4" s="6" t="str">
        <f aca="false">IFERROR(__xludf.dummyfunction("GOOGLETRANSLATE(B4, ""pl"", ""en"")"),"-")</f>
        <v>-</v>
      </c>
    </row>
    <row r="5" customFormat="false" ht="13.8" hidden="false" customHeight="false" outlineLevel="0" collapsed="false">
      <c r="A5" s="5" t="s">
        <v>9</v>
      </c>
      <c r="B5" s="5" t="s">
        <v>50</v>
      </c>
      <c r="C5" s="6" t="str">
        <f aca="false">IFERROR(__xludf.dummyfunction("GOOGLETRANSLATE(B5, ""pl"", ""en"")"),"-")</f>
        <v>-</v>
      </c>
    </row>
    <row r="6" customFormat="false" ht="13.8" hidden="false" customHeight="false" outlineLevel="0" collapsed="false">
      <c r="A6" s="5" t="s">
        <v>11</v>
      </c>
      <c r="B6" s="5" t="s">
        <v>50</v>
      </c>
      <c r="C6" s="6" t="str">
        <f aca="false">IFERROR(__xludf.dummyfunction("GOOGLETRANSLATE(B6, ""pl"", ""en"")"),"-")</f>
        <v>-</v>
      </c>
    </row>
    <row r="7" customFormat="false" ht="13.8" hidden="false" customHeight="false" outlineLevel="0" collapsed="false">
      <c r="A7" s="5" t="s">
        <v>13</v>
      </c>
      <c r="B7" s="5" t="s">
        <v>50</v>
      </c>
      <c r="C7" s="6" t="str">
        <f aca="false">IFERROR(__xludf.dummyfunction("GOOGLETRANSLATE(B7, ""pl"", ""en"")"),"-")</f>
        <v>-</v>
      </c>
    </row>
    <row r="8" customFormat="false" ht="13.8" hidden="false" customHeight="false" outlineLevel="0" collapsed="false">
      <c r="A8" s="5" t="s">
        <v>15</v>
      </c>
      <c r="B8" s="5" t="s">
        <v>50</v>
      </c>
      <c r="C8" s="6" t="str">
        <f aca="false">IFERROR(__xludf.dummyfunction("GOOGLETRANSLATE(B8, ""pl"", ""en"")"),"-")</f>
        <v>-</v>
      </c>
    </row>
    <row r="9" customFormat="false" ht="13.8" hidden="false" customHeight="false" outlineLevel="0" collapsed="false">
      <c r="A9" s="5" t="s">
        <v>17</v>
      </c>
      <c r="B9" s="5" t="s">
        <v>50</v>
      </c>
      <c r="C9" s="6" t="str">
        <f aca="false">IFERROR(__xludf.dummyfunction("GOOGLETRANSLATE(B9, ""pl"", ""en"")"),"-")</f>
        <v>-</v>
      </c>
    </row>
    <row r="10" customFormat="false" ht="13.8" hidden="false" customHeight="false" outlineLevel="0" collapsed="false">
      <c r="A10" s="5" t="s">
        <v>19</v>
      </c>
      <c r="B10" s="5" t="s">
        <v>50</v>
      </c>
      <c r="C10" s="6" t="str">
        <f aca="false">IFERROR(__xludf.dummyfunction("GOOGLETRANSLATE(B10, ""pl"", ""en"")"),"-")</f>
        <v>-</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2" style="0" width="51.13"/>
    <col collapsed="false" customWidth="true" hidden="false" outlineLevel="0" max="3" min="3" style="0" width="25.51"/>
  </cols>
  <sheetData>
    <row r="1" customFormat="false" ht="13.8" hidden="false" customHeight="false" outlineLevel="0" collapsed="false">
      <c r="A1" s="1" t="s">
        <v>0</v>
      </c>
      <c r="B1" s="2" t="s">
        <v>1</v>
      </c>
      <c r="C1" s="1" t="s">
        <v>2</v>
      </c>
    </row>
    <row r="2" customFormat="false" ht="109.6" hidden="false" customHeight="false" outlineLevel="0" collapsed="false">
      <c r="A2" s="5" t="s">
        <v>3</v>
      </c>
      <c r="B2" s="3" t="s">
        <v>51</v>
      </c>
      <c r="C2" s="4" t="str">
        <f aca="false">IFERROR(__xludf.dummyfunction("GOOGLETRANSLATE(B2, ""pl"", ""en"")"),"Drinking water – a basic component of the diet;
Coolant in industry and power plants;
Solvent in laboratories and chemical industry;
Irrigation in agriculture;
Energy carrier in hydroelectric power plants;")</f>
        <v>Drinking water – a basic component of the diet;
Coolant in industry and power plants;
Solvent in laboratories and chemical industry;
Irrigation in agriculture;
Energy carrier in hydroelectric power plants;</v>
      </c>
    </row>
    <row r="3" customFormat="false" ht="169.85" hidden="false" customHeight="false" outlineLevel="0" collapsed="false">
      <c r="A3" s="5" t="s">
        <v>5</v>
      </c>
      <c r="B3" s="3" t="s">
        <v>52</v>
      </c>
      <c r="C3" s="4" t="str">
        <f aca="false">IFERROR(__xludf.dummyfunction("GOOGLETRANSLATE(B3, ""pl"", ""en"")"),"In the chemical industry for the production of chlorine, chlorides, plastics, dyes and pharmaceuticals.;
Hydrochloric acid (HCl solution) is used in metal purification, water treatment and in the food industry;
In laboratories as a chemical reagent;
In me"&amp;"dicine - in diluted form, used in the diagnosis and treatment of certain digestive system diseases;")</f>
        <v>In the chemical industry for the production of chlorine, chlorides, plastics, dyes and pharmaceuticals.;
Hydrochloric acid (HCl solution) is used in metal purification, water treatment and in the food industry;
In laboratories as a chemical reagent;
In medicine - in diluted form, used in the diagnosis and treatment of certain digestive system diseases;</v>
      </c>
    </row>
    <row r="4" customFormat="false" ht="206.6" hidden="false" customHeight="false" outlineLevel="0" collapsed="false">
      <c r="A4" s="5" t="s">
        <v>7</v>
      </c>
      <c r="B4" s="3" t="s">
        <v>53</v>
      </c>
      <c r="C4" s="4" t="str">
        <f aca="false">IFERROR(__xludf.dummyfunction("GOOGLETRANSLATE(B4, ""pl"", ""en"")"),"Food industry: Sucrose is used as a sweetener, preservative and ingredient in baked goods, drinks and preserves;
Pharmaceutical industry: Used as a carrier of medicines and an ingredient of syrups.;
Chemistry: Used for the synthesis of organic compounds a"&amp;"nd as a component of reagent mixtures.;
Agriculture: In the production of feed and animal nutrition additives;")</f>
        <v>Food industry: Sucrose is used as a sweetener, preservative and ingredient in baked goods, drinks and preserves;
Pharmaceutical industry: Used as a carrier of medicines and an ingredient of syrups.;
Chemistry: Used for the synthesis of organic compounds and as a component of reagent mixtures.;
Agriculture: In the production of feed and animal nutrition additives;</v>
      </c>
    </row>
    <row r="5" customFormat="false" ht="181.9" hidden="false" customHeight="false" outlineLevel="0" collapsed="false">
      <c r="A5" s="5" t="s">
        <v>9</v>
      </c>
      <c r="B5" s="3" t="s">
        <v>54</v>
      </c>
      <c r="C5" s="4" t="str">
        <f aca="false">IFERROR(__xludf.dummyfunction("GOOGLETRANSLATE(B5, ""pl"", ""en"")"),"Cosmetics industry:
Ingredient of creams, balms and soaps as a moisturizing and stabilizing substance;
Food industry:
Used as a food additive (E570) and in the production of margarine.;
Chemical industry:
Production of soaps, metal stearates, candles and "&amp;"lubricants;
Pharmaceutical industry:
Ingredient of ointments and tablets;")</f>
        <v>Cosmetics industry:
Ingredient of creams, balms and soaps as a moisturizing and stabilizing substance;
Food industry:
Used as a food additive (E570) and in the production of margarine.;
Chemical industry:
Production of soaps, metal stearates, candles and lubricants;
Pharmaceutical industry:
Ingredient of ointments and tablets;</v>
      </c>
    </row>
    <row r="6" customFormat="false" ht="194.55" hidden="false" customHeight="false" outlineLevel="0" collapsed="false">
      <c r="A6" s="5" t="s">
        <v>11</v>
      </c>
      <c r="B6" s="3" t="s">
        <v>55</v>
      </c>
      <c r="C6" s="4" t="str">
        <f aca="false">IFERROR(__xludf.dummyfunction("GOOGLETRANSLATE(B6, ""pl"", ""en"")"),"Chemical industry: Production of soaps, detergents, paper, dyes, medicines.;
Food industry: pH regulation, chemical processing of food (e.g. preparation of pretzels);
Laboratories: As a strong base in chemical reactions and analyses.;
Water treatment: pH "&amp;"regulation in water purification processes.;
Textile industry: In the process of fabric production and processing;")</f>
        <v>Chemical industry: Production of soaps, detergents, paper, dyes, medicines.;
Food industry: pH regulation, chemical processing of food (e.g. preparation of pretzels);
Laboratories: As a strong base in chemical reactions and analyses.;
Water treatment: pH regulation in water purification processes.;
Textile industry: In the process of fabric production and processing;</v>
      </c>
    </row>
    <row r="7" customFormat="false" ht="206.6" hidden="false" customHeight="false" outlineLevel="0" collapsed="false">
      <c r="A7" s="5" t="s">
        <v>13</v>
      </c>
      <c r="B7" s="3" t="s">
        <v>56</v>
      </c>
      <c r="C7" s="4" t="str">
        <f aca="false">IFERROR(__xludf.dummyfunction("GOOGLETRANSLATE(B7, ""pl"", ""en"")"),"Chemical industry: Production of artificial fertilizers (e.g. ammonium sulfate), dyes, detergents and organic acids;
Petrochemical industry: Crude oil refining process and production of lubricating oils;
Lead-acid batteries: Used as electrolyte;
Chemical "&amp;"laboratories: As a strong acid and drying agent.;
Textile and paper industry: In material processing and cellulose production;")</f>
        <v>Chemical industry: Production of artificial fertilizers (e.g. ammonium sulfate), dyes, detergents and organic acids;
Petrochemical industry: Crude oil refining process and production of lubricating oils;
Lead-acid batteries: Used as electrolyte;
Chemical laboratories: As a strong acid and drying agent.;
Textile and paper industry: In material processing and cellulose production;</v>
      </c>
    </row>
    <row r="8" customFormat="false" ht="303" hidden="false" customHeight="false" outlineLevel="0" collapsed="false">
      <c r="A8" s="5" t="s">
        <v>15</v>
      </c>
      <c r="B8" s="3" t="s">
        <v>57</v>
      </c>
      <c r="C8" s="4" t="str">
        <f aca="false">IFERROR(__xludf.dummyfunction("GOOGLETRANSLATE(B8, ""pl"", ""en"")"),"Food industry:
In carbonated drinks (as a carbonating agent).
In the production of dry ice.;
Chemical industry:
For the production of urea, methanol and other chemical compounds;
Medicine:
In anesthesiology as a component of respiratory gases;
Fire exting"&amp;"uishers:
Carbon dioxide is used in fire extinguishers as a flame suppressant.;
Agriculture:
To support the growth of plants in greenhouses;
Cooling:
Dry ice is used for transporting and storing products that require low temperature;
")</f>
        <v>Food industry:
In carbonated drinks (as a carbonating agent).
In the production of dry ice.;
Chemical industry:
For the production of urea, methanol and other chemical compounds;
Medicine:
In anesthesiology as a component of respiratory gases;
Fire extinguishers:
Carbon dioxide is used in fire extinguishers as a flame suppressant.;
Agriculture:
To support the growth of plants in greenhouses;
Cooling:
Dry ice is used for transporting and storing products that require low temperature;
</v>
      </c>
    </row>
    <row r="9" customFormat="false" ht="230.7" hidden="false" customHeight="false" outlineLevel="0" collapsed="false">
      <c r="A9" s="5" t="s">
        <v>17</v>
      </c>
      <c r="B9" s="3" t="s">
        <v>58</v>
      </c>
      <c r="C9" s="4" t="str">
        <f aca="false">IFERROR(__xludf.dummyfunction("GOOGLETRANSLATE(B9, ""pl"", ""en"")"),"Food industry:
Additive to carbonated drinks as an acidity regulator (E338);
Chemical industry:
Production of phosphorus fertilizers, e.g. ammonium phosphate (NH₄H₂PO₄);
Medicine:
Ingredient of dental preparations and drugs supporting digestive processes;"&amp;"
Metallurgical industry:
In metal purification and passivation processes;
Chemical laboratories:
Used as a reagent and catalyst.;")</f>
        <v>Food industry:
Additive to carbonated drinks as an acidity regulator (E338);
Chemical industry:
Production of phosphorus fertilizers, e.g. ammonium phosphate (NH₄H₂PO₄);
Medicine:
Ingredient of dental preparations and drugs supporting digestive processes;
Metallurgical industry:
In metal purification and passivation processes;
Chemical laboratories:
Used as a reagent and catalyst.;</v>
      </c>
    </row>
    <row r="10" customFormat="false" ht="218.65" hidden="false" customHeight="false" outlineLevel="0" collapsed="false">
      <c r="A10" s="5" t="s">
        <v>19</v>
      </c>
      <c r="B10" s="3" t="s">
        <v>59</v>
      </c>
      <c r="C10" s="4" t="str">
        <f aca="false">IFERROR(__xludf.dummyfunction("GOOGLETRANSLATE(B10, ""pl"", ""en"")"),"Chemical industry:
Production of ammonia (NH₃), methanol (CH₃OH) and other chemical compounds;
Power engineering:
Hydrogen is an alternative fuel in fuel cells.;
Food industry:
Hardening of fats (hydrogenation process).;
Space industry:
Used as liquid roc"&amp;"ket fuel (LH₂).;
Laboratories:
As a protective gas in welding and chemical reactions;")</f>
        <v>Chemical industry:
Production of ammonia (NH₃), methanol (CH₃OH) and other chemical compounds;
Power engineering:
Hydrogen is an alternative fuel in fuel cells.;
Food industry:
Hardening of fats (hydrogenation process).;
Space industry:
Used as liquid rocket fuel (LH₂).;
Laboratories:
As a protective gas in welding and chemical reactions;</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2" style="0" width="51.13"/>
    <col collapsed="false" customWidth="true" hidden="false" outlineLevel="0" max="3" min="3" style="0" width="25.51"/>
  </cols>
  <sheetData>
    <row r="1" customFormat="false" ht="13.8" hidden="false" customHeight="false" outlineLevel="0" collapsed="false">
      <c r="A1" s="1" t="s">
        <v>0</v>
      </c>
      <c r="B1" s="2" t="s">
        <v>1</v>
      </c>
      <c r="C1" s="1" t="s">
        <v>2</v>
      </c>
    </row>
    <row r="2" customFormat="false" ht="85.5" hidden="false" customHeight="false" outlineLevel="0" collapsed="false">
      <c r="A2" s="5" t="s">
        <v>3</v>
      </c>
      <c r="B2" s="3" t="s">
        <v>60</v>
      </c>
      <c r="C2" s="4" t="str">
        <f aca="false">IFERROR(__xludf.dummyfunction("GOOGLETRANSLATE(B2, ""pl"", ""en"")"),"Hydrogen combustion reaction in oxygen (2H₂ + O₂ → 2H₂O).;
Water naturally occurs in nature in rivers, lakes, seas and the atmosphere as water vapor.;")</f>
        <v>Hydrogen combustion reaction in oxygen (2H₂ + O₂ → 2H₂O).;
Water naturally occurs in nature in rivers, lakes, seas and the atmosphere as water vapor.;</v>
      </c>
    </row>
    <row r="3" customFormat="false" ht="133.7" hidden="false" customHeight="false" outlineLevel="0" collapsed="false">
      <c r="A3" s="5" t="s">
        <v>5</v>
      </c>
      <c r="B3" s="3" t="s">
        <v>61</v>
      </c>
      <c r="C3" s="4" t="str">
        <f aca="false">IFERROR(__xludf.dummyfunction("GOOGLETRANSLATE(B3, ""pl"", ""en"")"),"In the reaction of hydrogen with chlorine:
H₂+Cl₂→2HCl;
In industrial processes, as a by-product of chlorination of organic compounds;
In laboratories it can be obtained by reacting chlorides with acids, e.g.:
NaCl+H₂SO₄→NaHSO₄+HCl;")</f>
        <v>In the reaction of hydrogen with chlorine:
H₂+Cl₂→2HCl;
In industrial processes, as a by-product of chlorination of organic compounds;
In laboratories it can be obtained by reacting chlorides with acids, e.g.:
NaCl+H₂SO₄→NaHSO₄+HCl;</v>
      </c>
    </row>
    <row r="4" customFormat="false" ht="109.6" hidden="false" customHeight="false" outlineLevel="0" collapsed="false">
      <c r="A4" s="5" t="s">
        <v>7</v>
      </c>
      <c r="B4" s="3" t="s">
        <v>62</v>
      </c>
      <c r="C4" s="4" t="str">
        <f aca="false">IFERROR(__xludf.dummyfunction("GOOGLETRANSLATE(B4, ""pl"", ""en"")"),"From sugar cane: Sugar is extracted from crushed cane, then purified, filtered and crystallized.;
From sugar beets: After extracting sugar from grated beets, syrup is obtained, which is evaporated and crystallized.;")</f>
        <v>From sugar cane: Sugar is extracted from crushed cane, then purified, filtered and crystallized.;
From sugar beets: After extracting sugar from grated beets, syrup is obtained, which is evaporated and crystallized.;</v>
      </c>
    </row>
    <row r="5" customFormat="false" ht="133.7" hidden="false" customHeight="false" outlineLevel="0" collapsed="false">
      <c r="A5" s="5" t="s">
        <v>9</v>
      </c>
      <c r="B5" s="3" t="s">
        <v>63</v>
      </c>
      <c r="C5" s="4" t="str">
        <f aca="false">IFERROR(__xludf.dummyfunction("GOOGLETRANSLATE(B5, ""pl"", ""en"")"),"Natural:
Stearic acid is obtained from animal fats (e.g. tallow) and vegetable fats (e.g. palm oil) through the process of fat hydrolysis:
C₃H₅(C₁₇H₃₅COO)₃+3H₂O→C₁₇H₃₅COOH+C₃H₅(OH)₃;
Industrial:
Fractionation of fats and oils to isolate stearic acid;")</f>
        <v>Natural:
Stearic acid is obtained from animal fats (e.g. tallow) and vegetable fats (e.g. palm oil) through the process of fat hydrolysis:
C₃H₅(C₁₇H₃₅COO)₃+3H₂O→C₁₇H₃₅COOH+C₃H₅(OH)₃;
Industrial:
Fractionation of fats and oils to isolate stearic acid;</v>
      </c>
    </row>
    <row r="6" customFormat="false" ht="61.4" hidden="false" customHeight="false" outlineLevel="0" collapsed="false">
      <c r="A6" s="5" t="s">
        <v>11</v>
      </c>
      <c r="B6" s="3" t="s">
        <v>64</v>
      </c>
      <c r="C6" s="4" t="str">
        <f aca="false">IFERROR(__xludf.dummyfunction("GOOGLETRANSLATE(B6, ""pl"", ""en"")"),"Electrolysis of NaCl solution (brine):
2NaCl+2H₂O -(electrolysis)→2NaOH+Cl₂+H₂;")</f>
        <v>Electrolysis of NaCl solution (brine):
2NaCl+2H₂O -(electrolysis)→2NaOH+Cl₂+H₂;</v>
      </c>
    </row>
    <row r="7" customFormat="false" ht="121.65" hidden="false" customHeight="false" outlineLevel="0" collapsed="false">
      <c r="A7" s="5" t="s">
        <v>13</v>
      </c>
      <c r="B7" s="3" t="s">
        <v>65</v>
      </c>
      <c r="C7" s="4" t="str">
        <f aca="false">IFERROR(__xludf.dummyfunction("GOOGLETRANSLATE(B7, ""pl"", ""en"")"),"Contact method:
In this method, sulfur is burned to SO₂, which is then oxidized to SO₃ in the presence of a catalyst (V₂O₅). SO₃ reacts with water to form H₂SO₄:
S+O₂→SO₂
2SO₂+O₂ -(catalyst)→2SO₃
SO₃+H₂O→H₂SO₄;")</f>
        <v>Contact method:
In this method, sulfur is burned to SO₂, which is then oxidized to SO₃ in the presence of a catalyst (V₂O₅). SO₃ reacts with water to form H₂SO₄:
S+O₂→SO₂
2SO₂+O₂ -(catalyst)→2SO₃
SO₃+H₂O→H₂SO₄;</v>
      </c>
    </row>
    <row r="8" customFormat="false" ht="145.75" hidden="false" customHeight="false" outlineLevel="0" collapsed="false">
      <c r="A8" s="5" t="s">
        <v>15</v>
      </c>
      <c r="B8" s="3" t="s">
        <v>66</v>
      </c>
      <c r="C8" s="4" t="str">
        <f aca="false">IFERROR(__xludf.dummyfunction("GOOGLETRANSLATE(B8, ""pl"", ""en"")"),"Natural sources:
Respiration, combustion and fermentation processes.;
Laboratory:
Reaction of acids with carbonates:
CaCO₃+HCl→CaCl₂+CO₂↑+H₂O;
Industrial:
When burning fossil fuels.
As a by-product of ammonia or ethanol production.;")</f>
        <v>Natural sources:
Respiration, combustion and fermentation processes.;
Laboratory:
Reaction of acids with carbonates:
CaCO₃+HCl→CaCl₂+CO₂↑+H₂O;
Industrial:
When burning fossil fuels.
As a by-product of ammonia or ethanol production.;</v>
      </c>
    </row>
    <row r="9" customFormat="false" ht="121.65" hidden="false" customHeight="false" outlineLevel="0" collapsed="false">
      <c r="A9" s="5" t="s">
        <v>17</v>
      </c>
      <c r="B9" s="3" t="s">
        <v>67</v>
      </c>
      <c r="C9" s="4" t="str">
        <f aca="false">IFERROR(__xludf.dummyfunction("GOOGLETRANSLATE(B9, ""pl"", ""en"")"),"Laboratory:
Reaction of phosphorus with nitric acid:
P+5HNO₃→H₃PO₄+5NO₂+H₂O;
Industrial:
By reacting sulfuric acid with calcium phosphates:
Ca₃(PO₄)₂+3H₂SO₄→2H₃PO₄+3CaSO₄↓;")</f>
        <v>Laboratory:
Reaction of phosphorus with nitric acid:
P+5HNO₃→H₃PO₄+5NO₂+H₂O;
Industrial:
By reacting sulfuric acid with calcium phosphates:
Ca₃(PO₄)₂+3H₂SO₄→2H₃PO₄+3CaSO₄↓;</v>
      </c>
    </row>
    <row r="10" customFormat="false" ht="133.7" hidden="false" customHeight="false" outlineLevel="0" collapsed="false">
      <c r="A10" s="5" t="s">
        <v>19</v>
      </c>
      <c r="B10" s="3" t="s">
        <v>68</v>
      </c>
      <c r="C10" s="4" t="str">
        <f aca="false">IFERROR(__xludf.dummyfunction("GOOGLETRANSLATE(B10, ""pl"", ""en"")"),"Laboratory:
Reaction of metals with acids:
Zn+2HCl→ZnCl₂+H₂↑
Water electrolysis:
2H₂O→2H₂+O₂;
Industrial:
Methane reforming:
CH₄+H₂O→CO+3H₂
From synthesis gas (mixture of CO and H₂);")</f>
        <v>Laboratory:
Reaction of metals with acids:
Zn+2HCl→ZnCl₂+H₂↑
Water electrolysis:
2H₂O→2H₂+O₂;
Industrial:
Methane reforming:
CH₄+H₂O→CO+3H₂
From synthesis gas (mixture of CO and H₂);</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75" zeroHeight="false" outlineLevelRow="0" outlineLevelCol="0"/>
  <cols>
    <col collapsed="false" customWidth="true" hidden="false" outlineLevel="0" max="2" min="2" style="0" width="51.13"/>
    <col collapsed="false" customWidth="true" hidden="false" outlineLevel="0" max="3" min="3" style="0" width="25.51"/>
  </cols>
  <sheetData>
    <row r="1" customFormat="false" ht="13.8" hidden="false" customHeight="false" outlineLevel="0" collapsed="false">
      <c r="A1" s="1" t="s">
        <v>0</v>
      </c>
      <c r="B1" s="2" t="s">
        <v>1</v>
      </c>
      <c r="C1" s="1" t="s">
        <v>2</v>
      </c>
    </row>
    <row r="2" customFormat="false" ht="13.8" hidden="false" customHeight="false" outlineLevel="0" collapsed="false">
      <c r="A2" s="5" t="s">
        <v>3</v>
      </c>
      <c r="B2" s="3" t="s">
        <v>50</v>
      </c>
      <c r="C2" s="4" t="str">
        <f aca="false">IFERROR(__xludf.dummyfunction("GOOGLETRANSLATE(B2, ""pl"", ""en"")"),"-")</f>
        <v>-</v>
      </c>
    </row>
    <row r="3" customFormat="false" ht="13.8" hidden="false" customHeight="false" outlineLevel="0" collapsed="false">
      <c r="A3" s="5" t="s">
        <v>5</v>
      </c>
      <c r="B3" s="3" t="s">
        <v>50</v>
      </c>
      <c r="C3" s="4" t="str">
        <f aca="false">IFERROR(__xludf.dummyfunction("GOOGLETRANSLATE(B3, ""pl"", ""en"")"),"-")</f>
        <v>-</v>
      </c>
    </row>
    <row r="4" customFormat="false" ht="13.8" hidden="false" customHeight="false" outlineLevel="0" collapsed="false">
      <c r="A4" s="5" t="s">
        <v>7</v>
      </c>
      <c r="B4" s="3" t="s">
        <v>50</v>
      </c>
      <c r="C4" s="4" t="str">
        <f aca="false">IFERROR(__xludf.dummyfunction("GOOGLETRANSLATE(B4, ""pl"", ""en"")"),"-")</f>
        <v>-</v>
      </c>
    </row>
    <row r="5" customFormat="false" ht="97.55" hidden="false" customHeight="false" outlineLevel="0" collapsed="false">
      <c r="A5" s="5" t="s">
        <v>9</v>
      </c>
      <c r="B5" s="3" t="s">
        <v>69</v>
      </c>
      <c r="C5" s="4" t="str">
        <f aca="false">IFERROR(__xludf.dummyfunction("GOOGLETRANSLATE(B5, ""pl"", ""en"")"),"Stearic acid is often used to make candles, giving them hardness and stability.
Its salts (e.g. calcium stearate) are used as additives to plastics and rubber to improve their physical properties.")</f>
        <v>Stearic acid is often used to make candles, giving them hardness and stability.
Its salts (e.g. calcium stearate) are used as additives to plastics and rubber to improve their physical properties.</v>
      </c>
    </row>
    <row r="6" customFormat="false" ht="13.8" hidden="false" customHeight="false" outlineLevel="0" collapsed="false">
      <c r="A6" s="5" t="s">
        <v>11</v>
      </c>
      <c r="B6" s="3" t="s">
        <v>50</v>
      </c>
      <c r="C6" s="4" t="str">
        <f aca="false">IFERROR(__xludf.dummyfunction("GOOGLETRANSLATE(B6, ""pl"", ""en"")"),"-")</f>
        <v>-</v>
      </c>
    </row>
    <row r="7" customFormat="false" ht="13.8" hidden="false" customHeight="false" outlineLevel="0" collapsed="false">
      <c r="A7" s="5" t="s">
        <v>13</v>
      </c>
      <c r="B7" s="3" t="s">
        <v>50</v>
      </c>
      <c r="C7" s="4" t="str">
        <f aca="false">IFERROR(__xludf.dummyfunction("GOOGLETRANSLATE(B7, ""pl"", ""en"")"),"-")</f>
        <v>-</v>
      </c>
    </row>
    <row r="8" customFormat="false" ht="13.8" hidden="false" customHeight="false" outlineLevel="0" collapsed="false">
      <c r="A8" s="5" t="s">
        <v>15</v>
      </c>
      <c r="B8" s="3" t="s">
        <v>50</v>
      </c>
      <c r="C8" s="4" t="str">
        <f aca="false">IFERROR(__xludf.dummyfunction("GOOGLETRANSLATE(B8, ""pl"", ""en"")"),"-")</f>
        <v>-</v>
      </c>
    </row>
    <row r="9" customFormat="false" ht="13.8" hidden="false" customHeight="false" outlineLevel="0" collapsed="false">
      <c r="A9" s="5" t="s">
        <v>17</v>
      </c>
      <c r="B9" s="3" t="s">
        <v>50</v>
      </c>
      <c r="C9" s="4" t="str">
        <f aca="false">IFERROR(__xludf.dummyfunction("GOOGLETRANSLATE(B9, ""pl"", ""en"")"),"-")</f>
        <v>-</v>
      </c>
    </row>
    <row r="10" customFormat="false" ht="109.6" hidden="false" customHeight="false" outlineLevel="0" collapsed="false">
      <c r="A10" s="5" t="s">
        <v>19</v>
      </c>
      <c r="B10" s="3" t="s">
        <v>70</v>
      </c>
      <c r="C10" s="4" t="str">
        <f aca="false">IFERROR(__xludf.dummyfunction("GOOGLETRANSLATE(B10, ""pl"", ""en"")"),"Hydrogen makes up about 75% of the mass of the universe and is the main component of stars.
Hydrogen is the most common element, but on Earth it occurs mainly in the form bound in water and chemical compounds.")</f>
        <v>Hydrogen makes up about 75% of the mass of the universe and is the main component of stars.
Hydrogen is the most common element, but on Earth it occurs mainly in the form bound in water and chemical compounds.</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480</TotalTime>
  <Application>LibreOffice/7.3.1.3$Windows_X86_64 LibreOffice_project/a69ca51ded25f3eefd52d7bf9a5fad8c90b87951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pl-PL</dc:language>
  <cp:lastModifiedBy/>
  <dcterms:modified xsi:type="dcterms:W3CDTF">2025-02-04T16:54:47Z</dcterms:modified>
  <cp:revision>2</cp:revision>
  <dc:subject/>
  <dc:title/>
</cp:coreProperties>
</file>